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Лист1!$A$1:$Y$59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1" l="1"/>
  <c r="F37" i="1"/>
  <c r="F38" i="1"/>
  <c r="F39" i="1"/>
  <c r="F40" i="1"/>
  <c r="F41" i="1"/>
  <c r="F42" i="1"/>
  <c r="F43" i="1"/>
  <c r="F35" i="1"/>
  <c r="F59" i="1"/>
  <c r="F58" i="1"/>
  <c r="F57" i="1"/>
  <c r="F56" i="1"/>
  <c r="F55" i="1"/>
  <c r="F51" i="1"/>
  <c r="F52" i="1"/>
  <c r="F53" i="1"/>
  <c r="F54" i="1"/>
  <c r="F50" i="1"/>
  <c r="F45" i="1"/>
  <c r="F46" i="1"/>
  <c r="F47" i="1"/>
  <c r="F48" i="1"/>
  <c r="F49" i="1"/>
  <c r="F44" i="1"/>
  <c r="F26" i="1"/>
  <c r="F27" i="1"/>
  <c r="F28" i="1"/>
  <c r="F29" i="1"/>
  <c r="F30" i="1"/>
  <c r="F31" i="1"/>
  <c r="F32" i="1"/>
  <c r="F33" i="1"/>
  <c r="F34" i="1"/>
  <c r="F25" i="1"/>
  <c r="F16" i="1"/>
  <c r="F17" i="1"/>
  <c r="F18" i="1"/>
  <c r="F19" i="1"/>
  <c r="F20" i="1"/>
  <c r="F21" i="1"/>
  <c r="F22" i="1"/>
  <c r="F23" i="1"/>
  <c r="F24" i="1"/>
  <c r="F15" i="1"/>
  <c r="F10" i="1"/>
  <c r="F11" i="1"/>
  <c r="F12" i="1"/>
  <c r="F13" i="1"/>
  <c r="F14" i="1"/>
  <c r="F9" i="1"/>
  <c r="F3" i="1"/>
  <c r="F4" i="1"/>
  <c r="F5" i="1"/>
  <c r="F6" i="1"/>
  <c r="F7" i="1"/>
  <c r="F8" i="1"/>
  <c r="F2" i="1"/>
  <c r="N59" i="1"/>
  <c r="N58" i="1"/>
  <c r="N57" i="1"/>
  <c r="N56" i="1"/>
  <c r="N55" i="1"/>
  <c r="N51" i="1"/>
  <c r="N52" i="1"/>
  <c r="N53" i="1"/>
  <c r="N54" i="1"/>
  <c r="N50" i="1"/>
  <c r="N45" i="1"/>
  <c r="N46" i="1"/>
  <c r="N47" i="1"/>
  <c r="N48" i="1"/>
  <c r="N49" i="1"/>
  <c r="N44" i="1"/>
  <c r="N36" i="1"/>
  <c r="N37" i="1"/>
  <c r="N38" i="1"/>
  <c r="N39" i="1"/>
  <c r="N40" i="1"/>
  <c r="N41" i="1"/>
  <c r="N42" i="1"/>
  <c r="N43" i="1"/>
  <c r="N35" i="1"/>
  <c r="N26" i="1"/>
  <c r="N27" i="1"/>
  <c r="N28" i="1"/>
  <c r="N29" i="1"/>
  <c r="N30" i="1"/>
  <c r="N31" i="1"/>
  <c r="N32" i="1"/>
  <c r="N33" i="1"/>
  <c r="N34" i="1"/>
  <c r="N25" i="1"/>
  <c r="N16" i="1"/>
  <c r="N17" i="1"/>
  <c r="N18" i="1"/>
  <c r="N19" i="1"/>
  <c r="N20" i="1"/>
  <c r="N21" i="1"/>
  <c r="N22" i="1"/>
  <c r="N23" i="1"/>
  <c r="N24" i="1"/>
  <c r="N15" i="1"/>
  <c r="N10" i="1"/>
  <c r="N11" i="1"/>
  <c r="N12" i="1"/>
  <c r="N13" i="1"/>
  <c r="N14" i="1"/>
  <c r="N9" i="1"/>
  <c r="N3" i="1"/>
  <c r="N4" i="1"/>
  <c r="N5" i="1"/>
  <c r="N6" i="1"/>
  <c r="N7" i="1"/>
  <c r="N8" i="1"/>
  <c r="N2" i="1"/>
  <c r="L59" i="1" l="1"/>
  <c r="L58" i="1"/>
  <c r="L57" i="1"/>
  <c r="L56" i="1"/>
  <c r="L55" i="1"/>
  <c r="L51" i="1"/>
  <c r="L52" i="1"/>
  <c r="L53" i="1"/>
  <c r="L54" i="1"/>
  <c r="L50" i="1"/>
  <c r="L45" i="1"/>
  <c r="L46" i="1"/>
  <c r="L47" i="1"/>
  <c r="L48" i="1"/>
  <c r="L49" i="1"/>
  <c r="L44" i="1"/>
  <c r="L43" i="1"/>
  <c r="L36" i="1"/>
  <c r="L37" i="1"/>
  <c r="L38" i="1"/>
  <c r="L39" i="1"/>
  <c r="L40" i="1"/>
  <c r="L41" i="1"/>
  <c r="L42" i="1"/>
  <c r="L35" i="1"/>
  <c r="L26" i="1"/>
  <c r="L27" i="1"/>
  <c r="L28" i="1"/>
  <c r="L29" i="1"/>
  <c r="L30" i="1"/>
  <c r="L31" i="1"/>
  <c r="L32" i="1"/>
  <c r="L33" i="1"/>
  <c r="L34" i="1"/>
  <c r="L25" i="1"/>
  <c r="L23" i="1"/>
  <c r="L24" i="1"/>
  <c r="L16" i="1"/>
  <c r="L17" i="1"/>
  <c r="L18" i="1"/>
  <c r="L19" i="1"/>
  <c r="L20" i="1"/>
  <c r="L21" i="1"/>
  <c r="L22" i="1"/>
  <c r="L15" i="1"/>
  <c r="L10" i="1"/>
  <c r="L11" i="1"/>
  <c r="L12" i="1"/>
  <c r="L13" i="1"/>
  <c r="L14" i="1"/>
  <c r="L9" i="1"/>
  <c r="L3" i="1"/>
  <c r="L4" i="1"/>
  <c r="L5" i="1"/>
  <c r="L6" i="1"/>
  <c r="L7" i="1"/>
  <c r="L8" i="1"/>
  <c r="L2" i="1"/>
  <c r="O59" i="1"/>
  <c r="P59" i="1" s="1"/>
  <c r="J59" i="1"/>
  <c r="J58" i="1"/>
  <c r="J57" i="1"/>
  <c r="J56" i="1"/>
  <c r="J55" i="1"/>
  <c r="J51" i="1"/>
  <c r="J52" i="1"/>
  <c r="J53" i="1"/>
  <c r="J54" i="1"/>
  <c r="J50" i="1"/>
  <c r="J45" i="1"/>
  <c r="J46" i="1"/>
  <c r="J47" i="1"/>
  <c r="J48" i="1"/>
  <c r="J49" i="1"/>
  <c r="J44" i="1"/>
  <c r="J36" i="1"/>
  <c r="J37" i="1"/>
  <c r="J38" i="1"/>
  <c r="J39" i="1"/>
  <c r="J40" i="1"/>
  <c r="J41" i="1"/>
  <c r="J42" i="1"/>
  <c r="J43" i="1"/>
  <c r="J35" i="1"/>
  <c r="J26" i="1"/>
  <c r="J27" i="1"/>
  <c r="J28" i="1"/>
  <c r="J29" i="1"/>
  <c r="J30" i="1"/>
  <c r="J31" i="1"/>
  <c r="J32" i="1"/>
  <c r="J33" i="1"/>
  <c r="J34" i="1"/>
  <c r="J25" i="1"/>
  <c r="J16" i="1"/>
  <c r="J17" i="1"/>
  <c r="J18" i="1"/>
  <c r="J19" i="1"/>
  <c r="J20" i="1"/>
  <c r="J21" i="1"/>
  <c r="J22" i="1"/>
  <c r="J23" i="1"/>
  <c r="J24" i="1"/>
  <c r="J15" i="1"/>
  <c r="J10" i="1"/>
  <c r="J11" i="1"/>
  <c r="J12" i="1"/>
  <c r="J13" i="1"/>
  <c r="J14" i="1"/>
  <c r="J9" i="1"/>
  <c r="J3" i="1"/>
  <c r="J4" i="1"/>
  <c r="J5" i="1"/>
  <c r="J6" i="1"/>
  <c r="J7" i="1"/>
  <c r="J8" i="1"/>
  <c r="J2" i="1"/>
  <c r="H59" i="1"/>
  <c r="H58" i="1"/>
  <c r="O58" i="1" s="1"/>
  <c r="P58" i="1" s="1"/>
  <c r="H57" i="1"/>
  <c r="O57" i="1" s="1"/>
  <c r="P57" i="1" s="1"/>
  <c r="H56" i="1"/>
  <c r="O56" i="1" s="1"/>
  <c r="P56" i="1" s="1"/>
  <c r="H55" i="1"/>
  <c r="O55" i="1" s="1"/>
  <c r="P55" i="1" s="1"/>
  <c r="H51" i="1"/>
  <c r="O51" i="1" s="1"/>
  <c r="P51" i="1" s="1"/>
  <c r="H52" i="1"/>
  <c r="H53" i="1"/>
  <c r="O53" i="1" s="1"/>
  <c r="P53" i="1" s="1"/>
  <c r="H54" i="1"/>
  <c r="H50" i="1"/>
  <c r="O50" i="1" s="1"/>
  <c r="P50" i="1" s="1"/>
  <c r="H45" i="1"/>
  <c r="O45" i="1" s="1"/>
  <c r="P45" i="1" s="1"/>
  <c r="H46" i="1"/>
  <c r="O46" i="1" s="1"/>
  <c r="P46" i="1" s="1"/>
  <c r="H47" i="1"/>
  <c r="O47" i="1" s="1"/>
  <c r="P47" i="1" s="1"/>
  <c r="H48" i="1"/>
  <c r="O48" i="1" s="1"/>
  <c r="P48" i="1" s="1"/>
  <c r="H49" i="1"/>
  <c r="O49" i="1" s="1"/>
  <c r="P49" i="1" s="1"/>
  <c r="H44" i="1"/>
  <c r="O44" i="1" s="1"/>
  <c r="P44" i="1" s="1"/>
  <c r="H36" i="1"/>
  <c r="O36" i="1" s="1"/>
  <c r="P36" i="1" s="1"/>
  <c r="H37" i="1"/>
  <c r="H38" i="1"/>
  <c r="O38" i="1" s="1"/>
  <c r="P38" i="1" s="1"/>
  <c r="H39" i="1"/>
  <c r="H40" i="1"/>
  <c r="O40" i="1" s="1"/>
  <c r="P40" i="1" s="1"/>
  <c r="H41" i="1"/>
  <c r="H42" i="1"/>
  <c r="O42" i="1" s="1"/>
  <c r="P42" i="1" s="1"/>
  <c r="H43" i="1"/>
  <c r="O43" i="1" s="1"/>
  <c r="P43" i="1" s="1"/>
  <c r="H35" i="1"/>
  <c r="H26" i="1"/>
  <c r="O26" i="1" s="1"/>
  <c r="P26" i="1" s="1"/>
  <c r="H27" i="1"/>
  <c r="H28" i="1"/>
  <c r="O28" i="1" s="1"/>
  <c r="P28" i="1" s="1"/>
  <c r="H29" i="1"/>
  <c r="H30" i="1"/>
  <c r="O30" i="1" s="1"/>
  <c r="P30" i="1" s="1"/>
  <c r="H31" i="1"/>
  <c r="H32" i="1"/>
  <c r="O32" i="1" s="1"/>
  <c r="P32" i="1" s="1"/>
  <c r="H33" i="1"/>
  <c r="H34" i="1"/>
  <c r="O34" i="1" s="1"/>
  <c r="P34" i="1" s="1"/>
  <c r="H25" i="1"/>
  <c r="H16" i="1"/>
  <c r="O16" i="1" s="1"/>
  <c r="P16" i="1" s="1"/>
  <c r="H17" i="1"/>
  <c r="H18" i="1"/>
  <c r="O18" i="1" s="1"/>
  <c r="P18" i="1" s="1"/>
  <c r="H19" i="1"/>
  <c r="H20" i="1"/>
  <c r="O20" i="1" s="1"/>
  <c r="P20" i="1" s="1"/>
  <c r="H21" i="1"/>
  <c r="H22" i="1"/>
  <c r="O22" i="1" s="1"/>
  <c r="P22" i="1" s="1"/>
  <c r="H23" i="1"/>
  <c r="O23" i="1" s="1"/>
  <c r="P23" i="1" s="1"/>
  <c r="H24" i="1"/>
  <c r="H15" i="1"/>
  <c r="H3" i="1"/>
  <c r="O3" i="1" s="1"/>
  <c r="P3" i="1" s="1"/>
  <c r="H4" i="1"/>
  <c r="H5" i="1"/>
  <c r="O5" i="1" s="1"/>
  <c r="P5" i="1" s="1"/>
  <c r="H6" i="1"/>
  <c r="H7" i="1"/>
  <c r="O7" i="1" s="1"/>
  <c r="P7" i="1" s="1"/>
  <c r="H8" i="1"/>
  <c r="H2" i="1"/>
  <c r="O2" i="1" s="1"/>
  <c r="P2" i="1" s="1"/>
  <c r="H9" i="1"/>
  <c r="H10" i="1"/>
  <c r="O10" i="1" s="1"/>
  <c r="P10" i="1" s="1"/>
  <c r="H11" i="1"/>
  <c r="H12" i="1"/>
  <c r="O12" i="1" s="1"/>
  <c r="P12" i="1" s="1"/>
  <c r="H13" i="1"/>
  <c r="H14" i="1"/>
  <c r="O14" i="1" s="1"/>
  <c r="P14" i="1" s="1"/>
  <c r="O24" i="1" l="1"/>
  <c r="P24" i="1" s="1"/>
  <c r="O41" i="1"/>
  <c r="P41" i="1" s="1"/>
  <c r="O39" i="1"/>
  <c r="P39" i="1" s="1"/>
  <c r="O9" i="1"/>
  <c r="P9" i="1" s="1"/>
  <c r="O8" i="1"/>
  <c r="P8" i="1" s="1"/>
  <c r="O6" i="1"/>
  <c r="P6" i="1" s="1"/>
  <c r="O15" i="1"/>
  <c r="P15" i="1" s="1"/>
  <c r="O25" i="1"/>
  <c r="P25" i="1" s="1"/>
  <c r="O35" i="1"/>
  <c r="P35" i="1" s="1"/>
  <c r="O37" i="1"/>
  <c r="P37" i="1" s="1"/>
  <c r="O4" i="1"/>
  <c r="P4" i="1" s="1"/>
  <c r="O13" i="1"/>
  <c r="P13" i="1" s="1"/>
  <c r="O11" i="1"/>
  <c r="P11" i="1" s="1"/>
  <c r="O21" i="1"/>
  <c r="P21" i="1" s="1"/>
  <c r="O19" i="1"/>
  <c r="P19" i="1" s="1"/>
  <c r="O17" i="1"/>
  <c r="P17" i="1" s="1"/>
  <c r="O33" i="1"/>
  <c r="P33" i="1" s="1"/>
  <c r="O31" i="1"/>
  <c r="P31" i="1" s="1"/>
  <c r="O29" i="1"/>
  <c r="P29" i="1" s="1"/>
  <c r="O27" i="1"/>
  <c r="P27" i="1" s="1"/>
  <c r="O54" i="1"/>
  <c r="P54" i="1" s="1"/>
  <c r="O52" i="1"/>
  <c r="P52" i="1" s="1"/>
</calcChain>
</file>

<file path=xl/sharedStrings.xml><?xml version="1.0" encoding="utf-8"?>
<sst xmlns="http://schemas.openxmlformats.org/spreadsheetml/2006/main" count="128" uniqueCount="75">
  <si>
    <t>Арефьев Сергей</t>
  </si>
  <si>
    <t>Коткозерская ООШ</t>
  </si>
  <si>
    <t>Брилёв Илья</t>
  </si>
  <si>
    <t>СОШ №2</t>
  </si>
  <si>
    <t>Ляккоев Илья</t>
  </si>
  <si>
    <t>Пашков Артём Евгеньевич</t>
  </si>
  <si>
    <t>Туксинская ООШ</t>
  </si>
  <si>
    <t>Филатов Павел</t>
  </si>
  <si>
    <t>Средняя школа №1 г. Олонца</t>
  </si>
  <si>
    <t>Гущина Екатерина Сергеевна.</t>
  </si>
  <si>
    <t>Михайловская ООШ</t>
  </si>
  <si>
    <t>Икутьева София</t>
  </si>
  <si>
    <t>Малова Анастасия</t>
  </si>
  <si>
    <t>Фариева Варвара</t>
  </si>
  <si>
    <t>Антипин Артём Анатольевич</t>
  </si>
  <si>
    <t>Арефьев Егор</t>
  </si>
  <si>
    <t>Великсар Максим</t>
  </si>
  <si>
    <t>Рыпушкальская ООШ</t>
  </si>
  <si>
    <t>Григорьев Игорь</t>
  </si>
  <si>
    <t>Казанский Алексей Владимирович</t>
  </si>
  <si>
    <t>Ильинская ООШ</t>
  </si>
  <si>
    <t>Карельский Артур</t>
  </si>
  <si>
    <t>Шаргин Егор</t>
  </si>
  <si>
    <t>Ананьева Эмилия</t>
  </si>
  <si>
    <t>Вярчиева Диана Владимировна</t>
  </si>
  <si>
    <t>Графова Дарина</t>
  </si>
  <si>
    <t>Егерь Эвелина</t>
  </si>
  <si>
    <t>Курмина Мария Олеговна</t>
  </si>
  <si>
    <t>Матвеева Полина</t>
  </si>
  <si>
    <t>Романова Карина Ивановна</t>
  </si>
  <si>
    <t>Чупукова Софья</t>
  </si>
  <si>
    <t>Белоруков Владислав</t>
  </si>
  <si>
    <t>Гусаренко Денис</t>
  </si>
  <si>
    <t>Гуц Павел</t>
  </si>
  <si>
    <t>Каноев Кирилл</t>
  </si>
  <si>
    <t>Нелюбов Алексей Игоревич</t>
  </si>
  <si>
    <t>Ткачук Артем Олегович</t>
  </si>
  <si>
    <t>Гигоева Ульяна Андреевна</t>
  </si>
  <si>
    <t>Кошелева Вероника</t>
  </si>
  <si>
    <t>Видлицкая СОШ</t>
  </si>
  <si>
    <t>Ходченкова Анастасия</t>
  </si>
  <si>
    <t>Мехов Максим Денисович</t>
  </si>
  <si>
    <t>Наумов Александр Евгеньевич</t>
  </si>
  <si>
    <t>Онучин Владислав</t>
  </si>
  <si>
    <t>Гаврилова Анастасия</t>
  </si>
  <si>
    <t>Ховатова Евгения</t>
  </si>
  <si>
    <t>Зотеев Константин</t>
  </si>
  <si>
    <t>Кочакова Анжелика</t>
  </si>
  <si>
    <t>теория</t>
  </si>
  <si>
    <t>балл</t>
  </si>
  <si>
    <t>наклон</t>
  </si>
  <si>
    <t>прыжок</t>
  </si>
  <si>
    <t>сгибание</t>
  </si>
  <si>
    <t>поднимание</t>
  </si>
  <si>
    <t>гошкиев Егор</t>
  </si>
  <si>
    <t>Андреев Ким</t>
  </si>
  <si>
    <t>Мегрегская ООШ</t>
  </si>
  <si>
    <t>Шмялина Вера</t>
  </si>
  <si>
    <t>Авксентьева Кристина</t>
  </si>
  <si>
    <t>Босоногов Дмитрий</t>
  </si>
  <si>
    <t>Яковлев максим</t>
  </si>
  <si>
    <t>Плинкоев Степан</t>
  </si>
  <si>
    <t>Матчиева Дарья</t>
  </si>
  <si>
    <t>Макарова Мила</t>
  </si>
  <si>
    <t>Опря Никита</t>
  </si>
  <si>
    <t>Фадеев Иван</t>
  </si>
  <si>
    <t>Мащебродский Чеслав</t>
  </si>
  <si>
    <t>Трешкоева Арина</t>
  </si>
  <si>
    <t>Терентьева Светлана</t>
  </si>
  <si>
    <t>Габидулина Арина</t>
  </si>
  <si>
    <t>Дмириев Никита</t>
  </si>
  <si>
    <t>Шелест леонид</t>
  </si>
  <si>
    <t>Шелест Данил</t>
  </si>
  <si>
    <t>итого практика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</si>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</sst>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3" borderId="0" xfId="0" applyFill="1"/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4" borderId="0" xfId="0" applyFill="1"/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0" fillId="5" borderId="0" xfId="0" applyFill="1"/>
    <xf numFmtId="0" fontId="2" fillId="5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1" fillId="5" borderId="1" xfId="0" applyFont="1" applyFill="1" applyBorder="1" applyAlignment="1">
      <alignment horizontal="center" vertical="center" wrapText="1"/>
    </xf>
    <xf numFmtId="0" fontId="0" fillId="6" borderId="0" xfId="0" applyFill="1"/>
    <xf numFmtId="0" fontId="2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6" borderId="1" xfId="0" applyFill="1" applyBorder="1"/>
    <xf numFmtId="0" fontId="0" fillId="2" borderId="2" xfId="0" applyFill="1" applyBorder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1" xfId="0" applyFill="1" applyBorder="1"/>
    <xf numFmtId="164" fontId="0" fillId="0" borderId="1" xfId="0" applyNumberFormat="1" applyBorder="1"/>
    <xf numFmtId="164" fontId="0" fillId="2" borderId="1" xfId="0" applyNumberFormat="1" applyFill="1" applyBorder="1"/>
    <xf numFmtId="164" fontId="0" fillId="7" borderId="1" xfId="0" applyNumberFormat="1" applyFill="1" applyBorder="1"/>
    <xf numFmtId="164" fontId="0" fillId="4" borderId="1" xfId="0" applyNumberFormat="1" applyFill="1" applyBorder="1"/>
    <xf numFmtId="164" fontId="0" fillId="3" borderId="1" xfId="0" applyNumberFormat="1" applyFill="1" applyBorder="1"/>
    <xf numFmtId="164" fontId="0" fillId="5" borderId="1" xfId="0" applyNumberFormat="1" applyFill="1" applyBorder="1"/>
    <xf numFmtId="164" fontId="0" fillId="6" borderId="1" xfId="0" applyNumberFormat="1" applyFill="1" applyBorder="1"/>
    <xf numFmtId="0" fontId="2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9"/>
  <sheetViews>
    <sheetView tabSelected="1" topLeftCell="A46" workbookViewId="0">
      <pane xSplit="3" topLeftCell="O1" activePane="topRight" state="frozen"/>
      <selection pane="topRight" activeCell="E2" sqref="E2"/>
    </sheetView>
  </sheetViews>
  <sheetFormatPr defaultRowHeight="15" x14ac:dyDescent="0.25"/>
  <cols>
    <col min="2" max="2" width="29.140625" customWidth="1"/>
    <col min="3" max="3" width="37.140625" customWidth="1"/>
    <col min="5" max="5" width="11.85546875" style="1" customWidth="1"/>
    <col min="6" max="6" width="9" style="28" customWidth="1"/>
    <col min="7" max="7" width="9.140625" style="1"/>
    <col min="8" max="8" width="9.140625" style="28"/>
    <col min="9" max="9" width="9.140625" style="1"/>
    <col min="10" max="10" width="9.140625" style="28"/>
    <col min="11" max="11" width="9.140625" style="1"/>
    <col min="12" max="12" width="9.140625" style="28"/>
    <col min="13" max="13" width="12.28515625" style="1" customWidth="1"/>
    <col min="14" max="14" width="9.140625" style="28"/>
    <col min="15" max="15" width="16.28515625" style="27" customWidth="1"/>
    <col min="16" max="25" width="9.140625" style="1"/>
  </cols>
  <sheetData>
    <row r="1" spans="1:25" x14ac:dyDescent="0.25">
      <c r="E1" s="1" t="s">
        <v>48</v>
      </c>
      <c r="F1" s="28" t="s">
        <v>49</v>
      </c>
      <c r="G1" s="1" t="s">
        <v>50</v>
      </c>
      <c r="H1" s="28" t="s">
        <v>49</v>
      </c>
      <c r="I1" s="1" t="s">
        <v>51</v>
      </c>
      <c r="J1" s="28" t="s">
        <v>49</v>
      </c>
      <c r="K1" s="1" t="s">
        <v>52</v>
      </c>
      <c r="L1" s="28" t="s">
        <v>49</v>
      </c>
      <c r="M1" s="1" t="s">
        <v>53</v>
      </c>
      <c r="N1" s="28" t="s">
        <v>49</v>
      </c>
      <c r="O1" s="27" t="s">
        <v>73</v>
      </c>
      <c r="P1" s="1" t="s">
        <v>74</v>
      </c>
    </row>
    <row r="2" spans="1:25" s="2" customFormat="1" ht="15.75" x14ac:dyDescent="0.25">
      <c r="A2" s="2">
        <v>1</v>
      </c>
      <c r="B2" s="3" t="s">
        <v>0</v>
      </c>
      <c r="C2" s="4" t="s">
        <v>1</v>
      </c>
      <c r="D2" s="22">
        <v>7</v>
      </c>
      <c r="E2" s="5">
        <v>16</v>
      </c>
      <c r="F2" s="29">
        <f>E2*40/34</f>
        <v>18.823529411764707</v>
      </c>
      <c r="G2" s="5">
        <v>3</v>
      </c>
      <c r="H2" s="29">
        <f>G2*15/17</f>
        <v>2.6470588235294117</v>
      </c>
      <c r="I2" s="5">
        <v>163</v>
      </c>
      <c r="J2" s="29">
        <f>I2*15/212</f>
        <v>11.533018867924529</v>
      </c>
      <c r="K2" s="5">
        <v>24</v>
      </c>
      <c r="L2" s="29">
        <f>K2*15/44</f>
        <v>8.1818181818181817</v>
      </c>
      <c r="M2" s="5">
        <v>40</v>
      </c>
      <c r="N2" s="29">
        <f>M2*15/46</f>
        <v>13.043478260869565</v>
      </c>
      <c r="O2" s="30">
        <f>H2+J2+L2+N2</f>
        <v>35.405374134141688</v>
      </c>
      <c r="P2" s="29">
        <f>F2+O2</f>
        <v>54.228903545906391</v>
      </c>
      <c r="Q2" s="5"/>
      <c r="R2" s="5"/>
      <c r="S2" s="5"/>
      <c r="T2" s="5"/>
      <c r="U2" s="5"/>
      <c r="V2" s="5"/>
      <c r="W2" s="5"/>
      <c r="X2" s="5"/>
      <c r="Y2" s="5"/>
    </row>
    <row r="3" spans="1:25" s="2" customFormat="1" ht="15.75" x14ac:dyDescent="0.25">
      <c r="A3" s="2">
        <v>2</v>
      </c>
      <c r="B3" s="3" t="s">
        <v>2</v>
      </c>
      <c r="C3" s="4" t="s">
        <v>3</v>
      </c>
      <c r="D3" s="22">
        <v>7</v>
      </c>
      <c r="E3" s="5">
        <v>17</v>
      </c>
      <c r="F3" s="29">
        <f t="shared" ref="F3:F8" si="0">E3*40/34</f>
        <v>20</v>
      </c>
      <c r="G3" s="5">
        <v>17</v>
      </c>
      <c r="H3" s="30">
        <f t="shared" ref="H3:H8" si="1">G3*15/17</f>
        <v>15</v>
      </c>
      <c r="I3" s="5">
        <v>192</v>
      </c>
      <c r="J3" s="29">
        <f t="shared" ref="J3:J8" si="2">I3*15/212</f>
        <v>13.584905660377359</v>
      </c>
      <c r="K3" s="5">
        <v>32</v>
      </c>
      <c r="L3" s="29">
        <f t="shared" ref="L3:L8" si="3">K3*15/44</f>
        <v>10.909090909090908</v>
      </c>
      <c r="M3" s="5">
        <v>38</v>
      </c>
      <c r="N3" s="29">
        <f t="shared" ref="N3:N8" si="4">M3*15/46</f>
        <v>12.391304347826088</v>
      </c>
      <c r="O3" s="30">
        <f t="shared" ref="O3:O59" si="5">H3+J3+L3+N3</f>
        <v>51.885300917294352</v>
      </c>
      <c r="P3" s="29">
        <f t="shared" ref="P3:P59" si="6">F3+O3</f>
        <v>71.885300917294359</v>
      </c>
      <c r="Q3" s="5"/>
      <c r="R3" s="5"/>
      <c r="S3" s="5"/>
      <c r="T3" s="5"/>
      <c r="U3" s="5"/>
      <c r="V3" s="5"/>
      <c r="W3" s="5"/>
      <c r="X3" s="5"/>
      <c r="Y3" s="5"/>
    </row>
    <row r="4" spans="1:25" s="2" customFormat="1" ht="15.75" x14ac:dyDescent="0.25">
      <c r="A4" s="2">
        <v>3</v>
      </c>
      <c r="B4" s="3" t="s">
        <v>54</v>
      </c>
      <c r="C4" s="4" t="s">
        <v>3</v>
      </c>
      <c r="D4" s="22">
        <v>7</v>
      </c>
      <c r="E4" s="5">
        <v>24</v>
      </c>
      <c r="F4" s="29">
        <f t="shared" si="0"/>
        <v>28.235294117647058</v>
      </c>
      <c r="G4" s="5">
        <v>6</v>
      </c>
      <c r="H4" s="29">
        <f t="shared" si="1"/>
        <v>5.2941176470588234</v>
      </c>
      <c r="I4" s="5">
        <v>192</v>
      </c>
      <c r="J4" s="29">
        <f t="shared" si="2"/>
        <v>13.584905660377359</v>
      </c>
      <c r="K4" s="5">
        <v>37</v>
      </c>
      <c r="L4" s="29">
        <f t="shared" si="3"/>
        <v>12.613636363636363</v>
      </c>
      <c r="M4" s="5">
        <v>46</v>
      </c>
      <c r="N4" s="30">
        <f t="shared" si="4"/>
        <v>15</v>
      </c>
      <c r="O4" s="30">
        <f t="shared" si="5"/>
        <v>46.492659671072545</v>
      </c>
      <c r="P4" s="29">
        <f t="shared" si="6"/>
        <v>74.727953788719603</v>
      </c>
      <c r="Q4" s="5"/>
      <c r="R4" s="5"/>
      <c r="S4" s="5"/>
      <c r="T4" s="5"/>
      <c r="U4" s="5"/>
      <c r="V4" s="5"/>
      <c r="W4" s="5"/>
      <c r="X4" s="5"/>
      <c r="Y4" s="5"/>
    </row>
    <row r="5" spans="1:25" s="2" customFormat="1" ht="15.75" x14ac:dyDescent="0.25">
      <c r="A5" s="2">
        <v>4</v>
      </c>
      <c r="B5" s="3" t="s">
        <v>4</v>
      </c>
      <c r="C5" s="35" t="s">
        <v>3</v>
      </c>
      <c r="D5" s="22">
        <v>7</v>
      </c>
      <c r="E5" s="5">
        <v>30</v>
      </c>
      <c r="F5" s="29">
        <f t="shared" si="0"/>
        <v>35.294117647058826</v>
      </c>
      <c r="G5" s="5">
        <v>14</v>
      </c>
      <c r="H5" s="29">
        <f t="shared" si="1"/>
        <v>12.352941176470589</v>
      </c>
      <c r="I5" s="5">
        <v>212</v>
      </c>
      <c r="J5" s="30">
        <f t="shared" si="2"/>
        <v>15</v>
      </c>
      <c r="K5" s="5">
        <v>44</v>
      </c>
      <c r="L5" s="30">
        <f t="shared" si="3"/>
        <v>15</v>
      </c>
      <c r="M5" s="5">
        <v>46</v>
      </c>
      <c r="N5" s="30">
        <f t="shared" si="4"/>
        <v>15</v>
      </c>
      <c r="O5" s="30">
        <f t="shared" si="5"/>
        <v>57.352941176470587</v>
      </c>
      <c r="P5" s="30">
        <f t="shared" si="6"/>
        <v>92.64705882352942</v>
      </c>
      <c r="Q5" s="5"/>
      <c r="R5" s="5"/>
      <c r="S5" s="5"/>
      <c r="T5" s="5"/>
      <c r="U5" s="5"/>
      <c r="V5" s="5"/>
      <c r="W5" s="5"/>
      <c r="X5" s="5"/>
      <c r="Y5" s="5"/>
    </row>
    <row r="6" spans="1:25" s="2" customFormat="1" ht="15.75" x14ac:dyDescent="0.25">
      <c r="A6" s="2">
        <v>5</v>
      </c>
      <c r="B6" s="3" t="s">
        <v>5</v>
      </c>
      <c r="C6" s="4" t="s">
        <v>6</v>
      </c>
      <c r="D6" s="22">
        <v>7</v>
      </c>
      <c r="E6" s="5">
        <v>34</v>
      </c>
      <c r="F6" s="30">
        <f t="shared" si="0"/>
        <v>40</v>
      </c>
      <c r="G6" s="5">
        <v>2</v>
      </c>
      <c r="H6" s="29">
        <f t="shared" si="1"/>
        <v>1.7647058823529411</v>
      </c>
      <c r="I6" s="5">
        <v>155</v>
      </c>
      <c r="J6" s="29">
        <f t="shared" si="2"/>
        <v>10.966981132075471</v>
      </c>
      <c r="K6" s="5">
        <v>22</v>
      </c>
      <c r="L6" s="29">
        <f t="shared" si="3"/>
        <v>7.5</v>
      </c>
      <c r="M6" s="5">
        <v>41</v>
      </c>
      <c r="N6" s="29">
        <f t="shared" si="4"/>
        <v>13.369565217391305</v>
      </c>
      <c r="O6" s="30">
        <f t="shared" si="5"/>
        <v>33.601252231819714</v>
      </c>
      <c r="P6" s="29">
        <f t="shared" si="6"/>
        <v>73.601252231819714</v>
      </c>
      <c r="Q6" s="5"/>
      <c r="R6" s="5"/>
      <c r="S6" s="5"/>
      <c r="T6" s="5"/>
      <c r="U6" s="5"/>
      <c r="V6" s="5"/>
      <c r="W6" s="5"/>
      <c r="X6" s="5"/>
      <c r="Y6" s="5"/>
    </row>
    <row r="7" spans="1:25" s="2" customFormat="1" ht="15.75" x14ac:dyDescent="0.25">
      <c r="A7" s="2">
        <v>6</v>
      </c>
      <c r="B7" s="4" t="s">
        <v>7</v>
      </c>
      <c r="C7" s="3" t="s">
        <v>8</v>
      </c>
      <c r="D7" s="22">
        <v>7</v>
      </c>
      <c r="E7" s="5">
        <v>20</v>
      </c>
      <c r="F7" s="29">
        <f t="shared" si="0"/>
        <v>23.529411764705884</v>
      </c>
      <c r="G7" s="5">
        <v>17</v>
      </c>
      <c r="H7" s="30">
        <f t="shared" si="1"/>
        <v>15</v>
      </c>
      <c r="I7" s="5">
        <v>202</v>
      </c>
      <c r="J7" s="29">
        <f t="shared" si="2"/>
        <v>14.29245283018868</v>
      </c>
      <c r="K7" s="5">
        <v>29</v>
      </c>
      <c r="L7" s="29">
        <f t="shared" si="3"/>
        <v>9.8863636363636367</v>
      </c>
      <c r="M7" s="5">
        <v>46</v>
      </c>
      <c r="N7" s="30">
        <f t="shared" si="4"/>
        <v>15</v>
      </c>
      <c r="O7" s="30">
        <f t="shared" si="5"/>
        <v>54.17881646655232</v>
      </c>
      <c r="P7" s="29">
        <f t="shared" si="6"/>
        <v>77.708228231258204</v>
      </c>
      <c r="Q7" s="5"/>
      <c r="R7" s="5"/>
      <c r="S7" s="5"/>
      <c r="T7" s="5"/>
      <c r="U7" s="5"/>
      <c r="V7" s="5"/>
      <c r="W7" s="5"/>
      <c r="X7" s="5"/>
      <c r="Y7" s="5"/>
    </row>
    <row r="8" spans="1:25" s="2" customFormat="1" ht="15.75" x14ac:dyDescent="0.25">
      <c r="A8" s="2">
        <v>7</v>
      </c>
      <c r="B8" s="4" t="s">
        <v>55</v>
      </c>
      <c r="C8" s="3" t="s">
        <v>56</v>
      </c>
      <c r="D8" s="22">
        <v>7</v>
      </c>
      <c r="E8" s="5">
        <v>15</v>
      </c>
      <c r="F8" s="29">
        <f t="shared" si="0"/>
        <v>17.647058823529413</v>
      </c>
      <c r="G8" s="5">
        <v>8</v>
      </c>
      <c r="H8" s="29">
        <f t="shared" si="1"/>
        <v>7.0588235294117645</v>
      </c>
      <c r="I8" s="5">
        <v>193</v>
      </c>
      <c r="J8" s="29">
        <f t="shared" si="2"/>
        <v>13.65566037735849</v>
      </c>
      <c r="K8" s="5">
        <v>34</v>
      </c>
      <c r="L8" s="29">
        <f t="shared" si="3"/>
        <v>11.590909090909092</v>
      </c>
      <c r="M8" s="5">
        <v>32</v>
      </c>
      <c r="N8" s="29">
        <f t="shared" si="4"/>
        <v>10.434782608695652</v>
      </c>
      <c r="O8" s="30">
        <f t="shared" si="5"/>
        <v>42.740175606375004</v>
      </c>
      <c r="P8" s="29">
        <f t="shared" si="6"/>
        <v>60.387234429904417</v>
      </c>
      <c r="Q8" s="5"/>
      <c r="R8" s="5"/>
      <c r="S8" s="5"/>
      <c r="T8" s="5"/>
      <c r="U8" s="5"/>
      <c r="V8" s="5"/>
      <c r="W8" s="5"/>
      <c r="X8" s="5"/>
      <c r="Y8" s="5"/>
    </row>
    <row r="9" spans="1:25" s="10" customFormat="1" ht="31.5" x14ac:dyDescent="0.25">
      <c r="A9" s="10">
        <v>8</v>
      </c>
      <c r="B9" s="12" t="s">
        <v>9</v>
      </c>
      <c r="C9" s="11" t="s">
        <v>10</v>
      </c>
      <c r="D9" s="24">
        <v>7</v>
      </c>
      <c r="E9" s="13">
        <v>25</v>
      </c>
      <c r="F9" s="31">
        <f>E9*40/38</f>
        <v>26.315789473684209</v>
      </c>
      <c r="G9" s="13">
        <v>14</v>
      </c>
      <c r="H9" s="31">
        <f t="shared" ref="H9:H14" si="7">G9*15/22</f>
        <v>9.545454545454545</v>
      </c>
      <c r="I9" s="13">
        <v>168</v>
      </c>
      <c r="J9" s="31">
        <f>I9*15/197</f>
        <v>12.791878172588833</v>
      </c>
      <c r="K9" s="13">
        <v>11</v>
      </c>
      <c r="L9" s="31">
        <f>K9*15/22</f>
        <v>7.5</v>
      </c>
      <c r="M9" s="13">
        <v>29</v>
      </c>
      <c r="N9" s="31">
        <f>M9*15/37</f>
        <v>11.756756756756756</v>
      </c>
      <c r="O9" s="30">
        <f t="shared" si="5"/>
        <v>41.594089474800136</v>
      </c>
      <c r="P9" s="29">
        <f t="shared" si="6"/>
        <v>67.909878948484348</v>
      </c>
      <c r="Q9" s="13"/>
      <c r="R9" s="13"/>
      <c r="S9" s="13"/>
      <c r="T9" s="13"/>
      <c r="U9" s="13"/>
      <c r="V9" s="13"/>
      <c r="W9" s="13"/>
      <c r="X9" s="13"/>
      <c r="Y9" s="13"/>
    </row>
    <row r="10" spans="1:25" s="10" customFormat="1" ht="15.75" x14ac:dyDescent="0.25">
      <c r="A10" s="10">
        <v>9</v>
      </c>
      <c r="B10" s="12" t="s">
        <v>11</v>
      </c>
      <c r="C10" s="11" t="s">
        <v>8</v>
      </c>
      <c r="D10" s="24">
        <v>7</v>
      </c>
      <c r="E10" s="13">
        <v>22</v>
      </c>
      <c r="F10" s="31">
        <f t="shared" ref="F10:F14" si="8">E10*40/38</f>
        <v>23.157894736842106</v>
      </c>
      <c r="G10" s="13">
        <v>1</v>
      </c>
      <c r="H10" s="31">
        <f t="shared" si="7"/>
        <v>0.68181818181818177</v>
      </c>
      <c r="I10" s="13">
        <v>180</v>
      </c>
      <c r="J10" s="31">
        <f t="shared" ref="J10:J14" si="9">I10*15/197</f>
        <v>13.705583756345177</v>
      </c>
      <c r="K10" s="13">
        <v>20</v>
      </c>
      <c r="L10" s="31">
        <f t="shared" ref="L10:L14" si="10">K10*15/22</f>
        <v>13.636363636363637</v>
      </c>
      <c r="M10" s="13">
        <v>27</v>
      </c>
      <c r="N10" s="31">
        <f t="shared" ref="N10:N14" si="11">M10*15/37</f>
        <v>10.945945945945946</v>
      </c>
      <c r="O10" s="30">
        <f t="shared" si="5"/>
        <v>38.969711520472941</v>
      </c>
      <c r="P10" s="29">
        <f t="shared" si="6"/>
        <v>62.127606257315051</v>
      </c>
      <c r="Q10" s="13"/>
      <c r="R10" s="13"/>
      <c r="S10" s="13"/>
      <c r="T10" s="13"/>
      <c r="U10" s="13"/>
      <c r="V10" s="13"/>
      <c r="W10" s="13"/>
      <c r="X10" s="13"/>
      <c r="Y10" s="13"/>
    </row>
    <row r="11" spans="1:25" s="10" customFormat="1" ht="15.75" x14ac:dyDescent="0.25">
      <c r="A11" s="10">
        <v>10</v>
      </c>
      <c r="B11" s="12" t="s">
        <v>12</v>
      </c>
      <c r="C11" s="11" t="s">
        <v>8</v>
      </c>
      <c r="D11" s="24">
        <v>7</v>
      </c>
      <c r="E11" s="13">
        <v>26</v>
      </c>
      <c r="F11" s="31">
        <f t="shared" si="8"/>
        <v>27.368421052631579</v>
      </c>
      <c r="G11" s="13">
        <v>8</v>
      </c>
      <c r="H11" s="31">
        <f t="shared" si="7"/>
        <v>5.4545454545454541</v>
      </c>
      <c r="I11" s="13">
        <v>197</v>
      </c>
      <c r="J11" s="30">
        <f t="shared" si="9"/>
        <v>15</v>
      </c>
      <c r="K11" s="13">
        <v>21</v>
      </c>
      <c r="L11" s="31">
        <f t="shared" si="10"/>
        <v>14.318181818181818</v>
      </c>
      <c r="M11" s="13">
        <v>30</v>
      </c>
      <c r="N11" s="31">
        <f t="shared" si="11"/>
        <v>12.162162162162161</v>
      </c>
      <c r="O11" s="30">
        <f t="shared" si="5"/>
        <v>46.934889434889435</v>
      </c>
      <c r="P11" s="29">
        <f t="shared" si="6"/>
        <v>74.303310487521017</v>
      </c>
      <c r="Q11" s="13"/>
      <c r="R11" s="13"/>
      <c r="S11" s="13"/>
      <c r="T11" s="13"/>
      <c r="U11" s="13"/>
      <c r="V11" s="13"/>
      <c r="W11" s="13"/>
      <c r="X11" s="13"/>
      <c r="Y11" s="13"/>
    </row>
    <row r="12" spans="1:25" s="10" customFormat="1" ht="15.75" x14ac:dyDescent="0.25">
      <c r="A12" s="10">
        <v>11</v>
      </c>
      <c r="B12" s="11" t="s">
        <v>13</v>
      </c>
      <c r="C12" s="35" t="s">
        <v>3</v>
      </c>
      <c r="D12" s="24">
        <v>7</v>
      </c>
      <c r="E12" s="13">
        <v>38</v>
      </c>
      <c r="F12" s="30">
        <f t="shared" si="8"/>
        <v>40</v>
      </c>
      <c r="G12" s="13">
        <v>22</v>
      </c>
      <c r="H12" s="30">
        <f t="shared" si="7"/>
        <v>15</v>
      </c>
      <c r="I12" s="13">
        <v>191</v>
      </c>
      <c r="J12" s="31">
        <f t="shared" si="9"/>
        <v>14.543147208121827</v>
      </c>
      <c r="K12" s="13">
        <v>22</v>
      </c>
      <c r="L12" s="30">
        <f t="shared" si="10"/>
        <v>15</v>
      </c>
      <c r="M12" s="13">
        <v>34</v>
      </c>
      <c r="N12" s="31">
        <f t="shared" si="11"/>
        <v>13.783783783783784</v>
      </c>
      <c r="O12" s="30">
        <f t="shared" si="5"/>
        <v>58.326930991905606</v>
      </c>
      <c r="P12" s="30">
        <f t="shared" si="6"/>
        <v>98.326930991905613</v>
      </c>
      <c r="Q12" s="13"/>
      <c r="R12" s="13"/>
      <c r="S12" s="13"/>
      <c r="T12" s="13"/>
      <c r="U12" s="13"/>
      <c r="V12" s="13"/>
      <c r="W12" s="13"/>
      <c r="X12" s="13"/>
      <c r="Y12" s="13"/>
    </row>
    <row r="13" spans="1:25" s="10" customFormat="1" ht="15.75" x14ac:dyDescent="0.25">
      <c r="A13" s="10">
        <v>12</v>
      </c>
      <c r="B13" s="11" t="s">
        <v>57</v>
      </c>
      <c r="C13" s="12" t="s">
        <v>3</v>
      </c>
      <c r="D13" s="24">
        <v>7</v>
      </c>
      <c r="E13" s="13">
        <v>35</v>
      </c>
      <c r="F13" s="31">
        <f t="shared" si="8"/>
        <v>36.842105263157897</v>
      </c>
      <c r="G13" s="13">
        <v>4</v>
      </c>
      <c r="H13" s="31">
        <f t="shared" si="7"/>
        <v>2.7272727272727271</v>
      </c>
      <c r="I13" s="13">
        <v>192</v>
      </c>
      <c r="J13" s="31">
        <f t="shared" si="9"/>
        <v>14.619289340101522</v>
      </c>
      <c r="K13" s="13">
        <v>20</v>
      </c>
      <c r="L13" s="31">
        <f t="shared" si="10"/>
        <v>13.636363636363637</v>
      </c>
      <c r="M13" s="13">
        <v>37</v>
      </c>
      <c r="N13" s="30">
        <f t="shared" si="11"/>
        <v>15</v>
      </c>
      <c r="O13" s="30">
        <f t="shared" si="5"/>
        <v>45.982925703737891</v>
      </c>
      <c r="P13" s="29">
        <f t="shared" si="6"/>
        <v>82.825030966895781</v>
      </c>
      <c r="Q13" s="13"/>
      <c r="R13" s="13"/>
      <c r="S13" s="13"/>
      <c r="T13" s="13"/>
      <c r="U13" s="13"/>
      <c r="V13" s="13"/>
      <c r="W13" s="13"/>
      <c r="X13" s="13"/>
      <c r="Y13" s="13"/>
    </row>
    <row r="14" spans="1:25" s="10" customFormat="1" ht="15.75" x14ac:dyDescent="0.25">
      <c r="A14" s="10">
        <v>13</v>
      </c>
      <c r="B14" s="11" t="s">
        <v>58</v>
      </c>
      <c r="C14" s="12" t="s">
        <v>56</v>
      </c>
      <c r="D14" s="24">
        <v>7</v>
      </c>
      <c r="E14" s="13">
        <v>22</v>
      </c>
      <c r="F14" s="31">
        <f t="shared" si="8"/>
        <v>23.157894736842106</v>
      </c>
      <c r="G14" s="13">
        <v>19</v>
      </c>
      <c r="H14" s="31">
        <f t="shared" si="7"/>
        <v>12.954545454545455</v>
      </c>
      <c r="I14" s="13">
        <v>194</v>
      </c>
      <c r="J14" s="31">
        <f t="shared" si="9"/>
        <v>14.771573604060913</v>
      </c>
      <c r="K14" s="13">
        <v>15</v>
      </c>
      <c r="L14" s="31">
        <f t="shared" si="10"/>
        <v>10.227272727272727</v>
      </c>
      <c r="M14" s="13">
        <v>27</v>
      </c>
      <c r="N14" s="31">
        <f t="shared" si="11"/>
        <v>10.945945945945946</v>
      </c>
      <c r="O14" s="30">
        <f t="shared" si="5"/>
        <v>48.899337731825035</v>
      </c>
      <c r="P14" s="29">
        <f t="shared" si="6"/>
        <v>72.057232468667138</v>
      </c>
      <c r="Q14" s="13"/>
      <c r="R14" s="13"/>
      <c r="S14" s="13"/>
      <c r="T14" s="13"/>
      <c r="U14" s="13"/>
      <c r="V14" s="13"/>
      <c r="W14" s="13"/>
      <c r="X14" s="13"/>
      <c r="Y14" s="13"/>
    </row>
    <row r="15" spans="1:25" s="6" customFormat="1" ht="31.5" x14ac:dyDescent="0.25">
      <c r="A15" s="6">
        <v>15</v>
      </c>
      <c r="B15" s="7" t="s">
        <v>14</v>
      </c>
      <c r="C15" s="8" t="s">
        <v>6</v>
      </c>
      <c r="D15" s="23">
        <v>8</v>
      </c>
      <c r="E15" s="9">
        <v>28</v>
      </c>
      <c r="F15" s="32">
        <f>E15*40/30</f>
        <v>37.333333333333336</v>
      </c>
      <c r="G15" s="9">
        <v>2</v>
      </c>
      <c r="H15" s="32">
        <f>G15*15/21</f>
        <v>1.4285714285714286</v>
      </c>
      <c r="I15" s="9">
        <v>237</v>
      </c>
      <c r="J15" s="31">
        <f>I15*15/242</f>
        <v>14.690082644628099</v>
      </c>
      <c r="K15" s="9">
        <v>36</v>
      </c>
      <c r="L15" s="32">
        <f>K15*15/55</f>
        <v>9.8181818181818183</v>
      </c>
      <c r="M15" s="9">
        <v>47</v>
      </c>
      <c r="N15" s="30">
        <f>M15*15/47</f>
        <v>15</v>
      </c>
      <c r="O15" s="30">
        <f t="shared" si="5"/>
        <v>40.936835891381342</v>
      </c>
      <c r="P15" s="29">
        <f t="shared" si="6"/>
        <v>78.270169224714678</v>
      </c>
      <c r="Q15" s="9"/>
      <c r="R15" s="9"/>
      <c r="S15" s="9"/>
      <c r="T15" s="9"/>
      <c r="U15" s="9"/>
      <c r="V15" s="9"/>
      <c r="W15" s="9"/>
      <c r="X15" s="9"/>
      <c r="Y15" s="9"/>
    </row>
    <row r="16" spans="1:25" s="6" customFormat="1" ht="15.75" x14ac:dyDescent="0.25">
      <c r="A16" s="6">
        <v>16</v>
      </c>
      <c r="B16" s="8" t="s">
        <v>15</v>
      </c>
      <c r="C16" s="7" t="s">
        <v>8</v>
      </c>
      <c r="D16" s="23">
        <v>8</v>
      </c>
      <c r="E16" s="9">
        <v>30</v>
      </c>
      <c r="F16" s="30">
        <f t="shared" ref="F16:F24" si="12">E16*40/30</f>
        <v>40</v>
      </c>
      <c r="G16" s="9">
        <v>2</v>
      </c>
      <c r="H16" s="32">
        <f t="shared" ref="H16:H24" si="13">G16*15/21</f>
        <v>1.4285714285714286</v>
      </c>
      <c r="I16" s="9">
        <v>230</v>
      </c>
      <c r="J16" s="32">
        <f t="shared" ref="J16:J24" si="14">I16*15/242</f>
        <v>14.256198347107437</v>
      </c>
      <c r="K16" s="9">
        <v>36</v>
      </c>
      <c r="L16" s="32">
        <f t="shared" ref="L16:L24" si="15">K16*15/55</f>
        <v>9.8181818181818183</v>
      </c>
      <c r="M16" s="9">
        <v>40</v>
      </c>
      <c r="N16" s="32">
        <f t="shared" ref="N16:N24" si="16">M16*15/47</f>
        <v>12.76595744680851</v>
      </c>
      <c r="O16" s="30">
        <f t="shared" si="5"/>
        <v>38.2689090406692</v>
      </c>
      <c r="P16" s="29">
        <f t="shared" si="6"/>
        <v>78.2689090406692</v>
      </c>
      <c r="Q16" s="9"/>
      <c r="R16" s="9"/>
      <c r="S16" s="9"/>
      <c r="T16" s="9"/>
      <c r="U16" s="9"/>
      <c r="V16" s="9"/>
      <c r="W16" s="9"/>
      <c r="X16" s="9"/>
      <c r="Y16" s="9"/>
    </row>
    <row r="17" spans="1:25" s="6" customFormat="1" ht="15.75" x14ac:dyDescent="0.25">
      <c r="A17" s="6">
        <v>17</v>
      </c>
      <c r="B17" s="7" t="s">
        <v>16</v>
      </c>
      <c r="C17" s="8" t="s">
        <v>17</v>
      </c>
      <c r="D17" s="23">
        <v>8</v>
      </c>
      <c r="E17" s="9">
        <v>19</v>
      </c>
      <c r="F17" s="32">
        <f t="shared" si="12"/>
        <v>25.333333333333332</v>
      </c>
      <c r="G17" s="9">
        <v>12</v>
      </c>
      <c r="H17" s="32">
        <f t="shared" si="13"/>
        <v>8.5714285714285712</v>
      </c>
      <c r="I17" s="9">
        <v>231</v>
      </c>
      <c r="J17" s="32">
        <f t="shared" si="14"/>
        <v>14.318181818181818</v>
      </c>
      <c r="K17" s="9">
        <v>19</v>
      </c>
      <c r="L17" s="32">
        <f t="shared" si="15"/>
        <v>5.1818181818181817</v>
      </c>
      <c r="M17" s="9">
        <v>27</v>
      </c>
      <c r="N17" s="32">
        <f t="shared" si="16"/>
        <v>8.6170212765957448</v>
      </c>
      <c r="O17" s="30">
        <f t="shared" si="5"/>
        <v>36.688449848024312</v>
      </c>
      <c r="P17" s="29">
        <f t="shared" si="6"/>
        <v>62.021783181357648</v>
      </c>
      <c r="Q17" s="9"/>
      <c r="R17" s="9"/>
      <c r="S17" s="9"/>
      <c r="T17" s="9"/>
      <c r="U17" s="9"/>
      <c r="V17" s="9"/>
      <c r="W17" s="9"/>
      <c r="X17" s="9"/>
      <c r="Y17" s="9"/>
    </row>
    <row r="18" spans="1:25" s="6" customFormat="1" ht="15.75" x14ac:dyDescent="0.25">
      <c r="A18" s="6">
        <v>18</v>
      </c>
      <c r="B18" s="7" t="s">
        <v>18</v>
      </c>
      <c r="C18" s="8" t="s">
        <v>1</v>
      </c>
      <c r="D18" s="23">
        <v>8</v>
      </c>
      <c r="E18" s="9">
        <v>14</v>
      </c>
      <c r="F18" s="32">
        <f t="shared" si="12"/>
        <v>18.666666666666668</v>
      </c>
      <c r="G18" s="9">
        <v>12</v>
      </c>
      <c r="H18" s="32">
        <f t="shared" si="13"/>
        <v>8.5714285714285712</v>
      </c>
      <c r="I18" s="9">
        <v>195</v>
      </c>
      <c r="J18" s="32">
        <f t="shared" si="14"/>
        <v>12.086776859504132</v>
      </c>
      <c r="K18" s="9">
        <v>40</v>
      </c>
      <c r="L18" s="32">
        <f t="shared" si="15"/>
        <v>10.909090909090908</v>
      </c>
      <c r="M18" s="9">
        <v>40</v>
      </c>
      <c r="N18" s="32">
        <f t="shared" si="16"/>
        <v>12.76595744680851</v>
      </c>
      <c r="O18" s="30">
        <f t="shared" si="5"/>
        <v>44.333253786832117</v>
      </c>
      <c r="P18" s="29">
        <f t="shared" si="6"/>
        <v>62.999920453498788</v>
      </c>
      <c r="Q18" s="9"/>
      <c r="R18" s="9"/>
      <c r="S18" s="9"/>
      <c r="T18" s="9"/>
      <c r="U18" s="9"/>
      <c r="V18" s="9"/>
      <c r="W18" s="9"/>
      <c r="X18" s="9"/>
      <c r="Y18" s="9"/>
    </row>
    <row r="19" spans="1:25" s="6" customFormat="1" ht="31.5" x14ac:dyDescent="0.25">
      <c r="A19" s="6">
        <v>19</v>
      </c>
      <c r="B19" s="8" t="s">
        <v>19</v>
      </c>
      <c r="C19" s="8" t="s">
        <v>20</v>
      </c>
      <c r="D19" s="23">
        <v>8</v>
      </c>
      <c r="E19" s="9">
        <v>24</v>
      </c>
      <c r="F19" s="32">
        <f t="shared" si="12"/>
        <v>32</v>
      </c>
      <c r="G19" s="9">
        <v>10</v>
      </c>
      <c r="H19" s="32">
        <f t="shared" si="13"/>
        <v>7.1428571428571432</v>
      </c>
      <c r="I19" s="9">
        <v>192</v>
      </c>
      <c r="J19" s="32">
        <f t="shared" si="14"/>
        <v>11.900826446280991</v>
      </c>
      <c r="K19" s="9">
        <v>36</v>
      </c>
      <c r="L19" s="32">
        <f t="shared" si="15"/>
        <v>9.8181818181818183</v>
      </c>
      <c r="M19" s="9">
        <v>35</v>
      </c>
      <c r="N19" s="32">
        <f t="shared" si="16"/>
        <v>11.170212765957446</v>
      </c>
      <c r="O19" s="30">
        <f t="shared" si="5"/>
        <v>40.032078173277398</v>
      </c>
      <c r="P19" s="29">
        <f t="shared" si="6"/>
        <v>72.032078173277398</v>
      </c>
      <c r="Q19" s="9"/>
      <c r="R19" s="9"/>
      <c r="S19" s="9"/>
      <c r="T19" s="9"/>
      <c r="U19" s="9"/>
      <c r="V19" s="9"/>
      <c r="W19" s="9"/>
      <c r="X19" s="9"/>
      <c r="Y19" s="9"/>
    </row>
    <row r="20" spans="1:25" s="6" customFormat="1" ht="15.75" x14ac:dyDescent="0.25">
      <c r="A20" s="6">
        <v>20</v>
      </c>
      <c r="B20" s="7" t="s">
        <v>21</v>
      </c>
      <c r="C20" s="8" t="s">
        <v>3</v>
      </c>
      <c r="D20" s="23">
        <v>8</v>
      </c>
      <c r="E20" s="9">
        <v>19</v>
      </c>
      <c r="F20" s="32">
        <f t="shared" si="12"/>
        <v>25.333333333333332</v>
      </c>
      <c r="G20" s="9">
        <v>18</v>
      </c>
      <c r="H20" s="32">
        <f t="shared" si="13"/>
        <v>12.857142857142858</v>
      </c>
      <c r="I20" s="9">
        <v>235</v>
      </c>
      <c r="J20" s="32">
        <f t="shared" si="14"/>
        <v>14.566115702479339</v>
      </c>
      <c r="K20" s="9">
        <v>55</v>
      </c>
      <c r="L20" s="30">
        <f t="shared" si="15"/>
        <v>15</v>
      </c>
      <c r="M20" s="9">
        <v>42</v>
      </c>
      <c r="N20" s="32">
        <f t="shared" si="16"/>
        <v>13.404255319148936</v>
      </c>
      <c r="O20" s="30">
        <f t="shared" si="5"/>
        <v>55.827513878771136</v>
      </c>
      <c r="P20" s="29">
        <f t="shared" si="6"/>
        <v>81.160847212104471</v>
      </c>
      <c r="Q20" s="9"/>
      <c r="R20" s="9"/>
      <c r="S20" s="9"/>
      <c r="T20" s="9"/>
      <c r="U20" s="9"/>
      <c r="V20" s="9"/>
      <c r="W20" s="9"/>
      <c r="X20" s="9"/>
      <c r="Y20" s="9"/>
    </row>
    <row r="21" spans="1:25" s="6" customFormat="1" ht="15.75" x14ac:dyDescent="0.25">
      <c r="A21" s="6">
        <v>21</v>
      </c>
      <c r="B21" s="7" t="s">
        <v>59</v>
      </c>
      <c r="C21" s="8" t="s">
        <v>3</v>
      </c>
      <c r="D21" s="23">
        <v>8</v>
      </c>
      <c r="E21" s="9">
        <v>12</v>
      </c>
      <c r="F21" s="32">
        <f t="shared" si="12"/>
        <v>16</v>
      </c>
      <c r="G21" s="9">
        <v>12</v>
      </c>
      <c r="H21" s="32">
        <f t="shared" si="13"/>
        <v>8.5714285714285712</v>
      </c>
      <c r="I21" s="9">
        <v>242</v>
      </c>
      <c r="J21" s="30">
        <f t="shared" si="14"/>
        <v>15</v>
      </c>
      <c r="K21" s="9">
        <v>47</v>
      </c>
      <c r="L21" s="32">
        <f t="shared" si="15"/>
        <v>12.818181818181818</v>
      </c>
      <c r="M21" s="9">
        <v>47</v>
      </c>
      <c r="N21" s="30">
        <f t="shared" si="16"/>
        <v>15</v>
      </c>
      <c r="O21" s="30">
        <f t="shared" si="5"/>
        <v>51.38961038961039</v>
      </c>
      <c r="P21" s="29">
        <f t="shared" si="6"/>
        <v>67.389610389610397</v>
      </c>
      <c r="Q21" s="9"/>
      <c r="R21" s="9"/>
      <c r="S21" s="9"/>
      <c r="T21" s="9"/>
      <c r="U21" s="9"/>
      <c r="V21" s="9"/>
      <c r="W21" s="9"/>
      <c r="X21" s="9"/>
      <c r="Y21" s="9"/>
    </row>
    <row r="22" spans="1:25" s="6" customFormat="1" ht="15.75" x14ac:dyDescent="0.25">
      <c r="A22" s="6">
        <v>22</v>
      </c>
      <c r="B22" s="7" t="s">
        <v>60</v>
      </c>
      <c r="C22" s="8" t="s">
        <v>3</v>
      </c>
      <c r="D22" s="23">
        <v>8</v>
      </c>
      <c r="E22" s="9">
        <v>25</v>
      </c>
      <c r="F22" s="32">
        <f t="shared" si="12"/>
        <v>33.333333333333336</v>
      </c>
      <c r="G22" s="9">
        <v>13</v>
      </c>
      <c r="H22" s="32">
        <f t="shared" si="13"/>
        <v>9.2857142857142865</v>
      </c>
      <c r="I22" s="9">
        <v>209</v>
      </c>
      <c r="J22" s="32">
        <f t="shared" si="14"/>
        <v>12.954545454545455</v>
      </c>
      <c r="K22" s="9">
        <v>35</v>
      </c>
      <c r="L22" s="32">
        <f t="shared" si="15"/>
        <v>9.545454545454545</v>
      </c>
      <c r="M22" s="9">
        <v>45</v>
      </c>
      <c r="N22" s="32">
        <f t="shared" si="16"/>
        <v>14.361702127659575</v>
      </c>
      <c r="O22" s="30">
        <f t="shared" si="5"/>
        <v>46.147416413373861</v>
      </c>
      <c r="P22" s="29">
        <f t="shared" si="6"/>
        <v>79.480749746707204</v>
      </c>
      <c r="Q22" s="9"/>
      <c r="R22" s="9"/>
      <c r="S22" s="9"/>
      <c r="T22" s="9"/>
      <c r="U22" s="9"/>
      <c r="V22" s="9"/>
      <c r="W22" s="9"/>
      <c r="X22" s="9"/>
      <c r="Y22" s="9"/>
    </row>
    <row r="23" spans="1:25" s="6" customFormat="1" ht="15.75" x14ac:dyDescent="0.25">
      <c r="A23" s="6">
        <v>23</v>
      </c>
      <c r="B23" s="8" t="s">
        <v>22</v>
      </c>
      <c r="C23" s="7" t="s">
        <v>8</v>
      </c>
      <c r="D23" s="23">
        <v>8</v>
      </c>
      <c r="E23" s="9">
        <v>17</v>
      </c>
      <c r="F23" s="32">
        <f t="shared" si="12"/>
        <v>22.666666666666668</v>
      </c>
      <c r="G23" s="9">
        <v>14</v>
      </c>
      <c r="H23" s="32">
        <f t="shared" si="13"/>
        <v>10</v>
      </c>
      <c r="I23" s="9">
        <v>212</v>
      </c>
      <c r="J23" s="32">
        <f t="shared" si="14"/>
        <v>13.140495867768594</v>
      </c>
      <c r="K23" s="9">
        <v>30</v>
      </c>
      <c r="L23" s="32">
        <f>K23*15/55</f>
        <v>8.1818181818181817</v>
      </c>
      <c r="M23" s="9">
        <v>42</v>
      </c>
      <c r="N23" s="32">
        <f t="shared" si="16"/>
        <v>13.404255319148936</v>
      </c>
      <c r="O23" s="30">
        <f t="shared" si="5"/>
        <v>44.72656936873571</v>
      </c>
      <c r="P23" s="29">
        <f t="shared" si="6"/>
        <v>67.393236035402381</v>
      </c>
      <c r="Q23" s="9"/>
      <c r="R23" s="9"/>
      <c r="S23" s="9"/>
      <c r="T23" s="9"/>
      <c r="U23" s="9"/>
      <c r="V23" s="9"/>
      <c r="W23" s="9"/>
      <c r="X23" s="9"/>
      <c r="Y23" s="9"/>
    </row>
    <row r="24" spans="1:25" s="6" customFormat="1" ht="15.75" x14ac:dyDescent="0.25">
      <c r="A24" s="6">
        <v>24</v>
      </c>
      <c r="B24" s="8" t="s">
        <v>61</v>
      </c>
      <c r="C24" s="36" t="s">
        <v>56</v>
      </c>
      <c r="D24" s="23">
        <v>8</v>
      </c>
      <c r="E24" s="9">
        <v>25</v>
      </c>
      <c r="F24" s="32">
        <f t="shared" si="12"/>
        <v>33.333333333333336</v>
      </c>
      <c r="G24" s="9">
        <v>21</v>
      </c>
      <c r="H24" s="30">
        <f t="shared" si="13"/>
        <v>15</v>
      </c>
      <c r="I24" s="9">
        <v>205</v>
      </c>
      <c r="J24" s="32">
        <f t="shared" si="14"/>
        <v>12.706611570247935</v>
      </c>
      <c r="K24" s="9">
        <v>45</v>
      </c>
      <c r="L24" s="32">
        <f t="shared" si="15"/>
        <v>12.272727272727273</v>
      </c>
      <c r="M24" s="9">
        <v>40</v>
      </c>
      <c r="N24" s="32">
        <f t="shared" si="16"/>
        <v>12.76595744680851</v>
      </c>
      <c r="O24" s="30">
        <f t="shared" si="5"/>
        <v>52.745296289783724</v>
      </c>
      <c r="P24" s="30">
        <f t="shared" si="6"/>
        <v>86.078629623117052</v>
      </c>
      <c r="Q24" s="9"/>
      <c r="R24" s="9"/>
      <c r="S24" s="9"/>
      <c r="T24" s="9"/>
      <c r="U24" s="9"/>
      <c r="V24" s="9"/>
      <c r="W24" s="9"/>
      <c r="X24" s="9"/>
      <c r="Y24" s="9"/>
    </row>
    <row r="25" spans="1:25" s="2" customFormat="1" ht="15.75" x14ac:dyDescent="0.25">
      <c r="A25" s="2">
        <v>25</v>
      </c>
      <c r="B25" s="3" t="s">
        <v>23</v>
      </c>
      <c r="C25" s="4" t="s">
        <v>3</v>
      </c>
      <c r="D25" s="22">
        <v>8</v>
      </c>
      <c r="E25" s="5">
        <v>31</v>
      </c>
      <c r="F25" s="29">
        <f>E25*40/38</f>
        <v>32.631578947368418</v>
      </c>
      <c r="G25" s="5">
        <v>21</v>
      </c>
      <c r="H25" s="29">
        <f>G25*15/34</f>
        <v>9.264705882352942</v>
      </c>
      <c r="I25" s="5">
        <v>191</v>
      </c>
      <c r="J25" s="29">
        <f>I25*15/217</f>
        <v>13.202764976958525</v>
      </c>
      <c r="K25" s="5">
        <v>25</v>
      </c>
      <c r="L25" s="29">
        <f>K25*15/26</f>
        <v>14.423076923076923</v>
      </c>
      <c r="M25" s="5">
        <v>34</v>
      </c>
      <c r="N25" s="29">
        <f>M25*15/41</f>
        <v>12.439024390243903</v>
      </c>
      <c r="O25" s="30">
        <f t="shared" si="5"/>
        <v>49.329572172632297</v>
      </c>
      <c r="P25" s="29">
        <f t="shared" si="6"/>
        <v>81.961151120000721</v>
      </c>
      <c r="Q25" s="5"/>
      <c r="R25" s="5"/>
      <c r="S25" s="5"/>
      <c r="T25" s="5"/>
      <c r="U25" s="5"/>
      <c r="V25" s="5"/>
      <c r="W25" s="5"/>
      <c r="X25" s="5"/>
      <c r="Y25" s="5"/>
    </row>
    <row r="26" spans="1:25" s="2" customFormat="1" ht="31.5" x14ac:dyDescent="0.25">
      <c r="A26" s="2">
        <v>26</v>
      </c>
      <c r="B26" s="4" t="s">
        <v>24</v>
      </c>
      <c r="C26" s="4" t="s">
        <v>20</v>
      </c>
      <c r="D26" s="22">
        <v>8</v>
      </c>
      <c r="E26" s="5">
        <v>16</v>
      </c>
      <c r="F26" s="29">
        <f t="shared" ref="F26:F34" si="17">E26*40/38</f>
        <v>16.842105263157894</v>
      </c>
      <c r="G26" s="5">
        <v>26</v>
      </c>
      <c r="H26" s="29">
        <f t="shared" ref="H26:H34" si="18">G26*15/34</f>
        <v>11.470588235294118</v>
      </c>
      <c r="I26" s="5">
        <v>175</v>
      </c>
      <c r="J26" s="29">
        <f t="shared" ref="J26:J34" si="19">I26*15/217</f>
        <v>12.096774193548388</v>
      </c>
      <c r="K26" s="5">
        <v>1</v>
      </c>
      <c r="L26" s="29">
        <f t="shared" ref="L26:L34" si="20">K26*15/26</f>
        <v>0.57692307692307687</v>
      </c>
      <c r="M26" s="5">
        <v>26</v>
      </c>
      <c r="N26" s="29">
        <f t="shared" ref="N26:N34" si="21">M26*15/41</f>
        <v>9.5121951219512191</v>
      </c>
      <c r="O26" s="30">
        <f t="shared" si="5"/>
        <v>33.656480627716803</v>
      </c>
      <c r="P26" s="29">
        <f t="shared" si="6"/>
        <v>50.498585890874693</v>
      </c>
      <c r="Q26" s="5"/>
      <c r="R26" s="5"/>
      <c r="S26" s="5"/>
      <c r="T26" s="5"/>
      <c r="U26" s="5"/>
      <c r="V26" s="5"/>
      <c r="W26" s="5"/>
      <c r="X26" s="5"/>
      <c r="Y26" s="5"/>
    </row>
    <row r="27" spans="1:25" s="2" customFormat="1" ht="15.75" x14ac:dyDescent="0.25">
      <c r="A27" s="2">
        <v>27</v>
      </c>
      <c r="B27" s="4" t="s">
        <v>25</v>
      </c>
      <c r="C27" s="3" t="s">
        <v>8</v>
      </c>
      <c r="D27" s="22">
        <v>8</v>
      </c>
      <c r="E27" s="5">
        <v>31</v>
      </c>
      <c r="F27" s="29">
        <f t="shared" si="17"/>
        <v>32.631578947368418</v>
      </c>
      <c r="G27" s="5">
        <v>26</v>
      </c>
      <c r="H27" s="29">
        <f t="shared" si="18"/>
        <v>11.470588235294118</v>
      </c>
      <c r="I27" s="5">
        <v>177</v>
      </c>
      <c r="J27" s="29">
        <f t="shared" si="19"/>
        <v>12.235023041474655</v>
      </c>
      <c r="K27" s="5">
        <v>0</v>
      </c>
      <c r="L27" s="29">
        <f t="shared" si="20"/>
        <v>0</v>
      </c>
      <c r="M27" s="5">
        <v>36</v>
      </c>
      <c r="N27" s="29">
        <f t="shared" si="21"/>
        <v>13.170731707317072</v>
      </c>
      <c r="O27" s="30">
        <f t="shared" si="5"/>
        <v>36.876342984085845</v>
      </c>
      <c r="P27" s="29">
        <f t="shared" si="6"/>
        <v>69.507921931454263</v>
      </c>
      <c r="Q27" s="5"/>
      <c r="R27" s="5"/>
      <c r="S27" s="5"/>
      <c r="T27" s="5"/>
      <c r="U27" s="5"/>
      <c r="V27" s="5"/>
      <c r="W27" s="5"/>
      <c r="X27" s="5"/>
      <c r="Y27" s="5"/>
    </row>
    <row r="28" spans="1:25" s="2" customFormat="1" ht="15.75" x14ac:dyDescent="0.25">
      <c r="A28" s="2">
        <v>28</v>
      </c>
      <c r="B28" s="3" t="s">
        <v>26</v>
      </c>
      <c r="C28" s="35" t="s">
        <v>3</v>
      </c>
      <c r="D28" s="22">
        <v>8</v>
      </c>
      <c r="E28" s="5">
        <v>38</v>
      </c>
      <c r="F28" s="30">
        <f t="shared" si="17"/>
        <v>40</v>
      </c>
      <c r="G28" s="5">
        <v>34</v>
      </c>
      <c r="H28" s="29">
        <f t="shared" si="18"/>
        <v>15</v>
      </c>
      <c r="I28" s="5">
        <v>196</v>
      </c>
      <c r="J28" s="29">
        <f t="shared" si="19"/>
        <v>13.548387096774194</v>
      </c>
      <c r="K28" s="5">
        <v>17</v>
      </c>
      <c r="L28" s="29">
        <f t="shared" si="20"/>
        <v>9.8076923076923084</v>
      </c>
      <c r="M28" s="5">
        <v>41</v>
      </c>
      <c r="N28" s="30">
        <f t="shared" si="21"/>
        <v>15</v>
      </c>
      <c r="O28" s="30">
        <f t="shared" si="5"/>
        <v>53.356079404466499</v>
      </c>
      <c r="P28" s="30">
        <f t="shared" si="6"/>
        <v>93.356079404466499</v>
      </c>
      <c r="Q28" s="5"/>
      <c r="R28" s="5"/>
      <c r="S28" s="5"/>
      <c r="T28" s="5"/>
      <c r="U28" s="5"/>
      <c r="V28" s="5"/>
      <c r="W28" s="5"/>
      <c r="X28" s="5"/>
      <c r="Y28" s="5"/>
    </row>
    <row r="29" spans="1:25" s="2" customFormat="1" ht="15.75" x14ac:dyDescent="0.25">
      <c r="A29" s="2">
        <v>29</v>
      </c>
      <c r="B29" s="3" t="s">
        <v>62</v>
      </c>
      <c r="C29" s="4" t="s">
        <v>3</v>
      </c>
      <c r="D29" s="22">
        <v>8</v>
      </c>
      <c r="E29" s="5">
        <v>27</v>
      </c>
      <c r="F29" s="29">
        <f t="shared" si="17"/>
        <v>28.421052631578949</v>
      </c>
      <c r="G29" s="5">
        <v>20</v>
      </c>
      <c r="H29" s="29">
        <f t="shared" si="18"/>
        <v>8.8235294117647065</v>
      </c>
      <c r="I29" s="5">
        <v>196</v>
      </c>
      <c r="J29" s="29">
        <f t="shared" si="19"/>
        <v>13.548387096774194</v>
      </c>
      <c r="K29" s="5">
        <v>26</v>
      </c>
      <c r="L29" s="30">
        <f t="shared" si="20"/>
        <v>15</v>
      </c>
      <c r="M29" s="5">
        <v>31</v>
      </c>
      <c r="N29" s="29">
        <f t="shared" si="21"/>
        <v>11.341463414634147</v>
      </c>
      <c r="O29" s="30">
        <f t="shared" si="5"/>
        <v>48.713379923173051</v>
      </c>
      <c r="P29" s="29">
        <f t="shared" si="6"/>
        <v>77.134432554751996</v>
      </c>
      <c r="Q29" s="5"/>
      <c r="R29" s="5"/>
      <c r="S29" s="5"/>
      <c r="T29" s="5"/>
      <c r="U29" s="5"/>
      <c r="V29" s="5"/>
      <c r="W29" s="5"/>
      <c r="X29" s="5"/>
      <c r="Y29" s="5"/>
    </row>
    <row r="30" spans="1:25" s="2" customFormat="1" ht="15.75" x14ac:dyDescent="0.25">
      <c r="A30" s="2">
        <v>30</v>
      </c>
      <c r="B30" s="3" t="s">
        <v>27</v>
      </c>
      <c r="C30" s="4" t="s">
        <v>10</v>
      </c>
      <c r="D30" s="22">
        <v>8</v>
      </c>
      <c r="E30" s="5">
        <v>28</v>
      </c>
      <c r="F30" s="29">
        <f t="shared" si="17"/>
        <v>29.473684210526315</v>
      </c>
      <c r="G30" s="5">
        <v>9</v>
      </c>
      <c r="H30" s="29">
        <f t="shared" si="18"/>
        <v>3.9705882352941178</v>
      </c>
      <c r="I30" s="5">
        <v>180</v>
      </c>
      <c r="J30" s="29">
        <f t="shared" si="19"/>
        <v>12.442396313364055</v>
      </c>
      <c r="K30" s="5">
        <v>2</v>
      </c>
      <c r="L30" s="29">
        <f t="shared" si="20"/>
        <v>1.1538461538461537</v>
      </c>
      <c r="M30" s="5">
        <v>29</v>
      </c>
      <c r="N30" s="29">
        <f t="shared" si="21"/>
        <v>10.609756097560975</v>
      </c>
      <c r="O30" s="30">
        <f t="shared" si="5"/>
        <v>28.176586800065301</v>
      </c>
      <c r="P30" s="29">
        <f t="shared" si="6"/>
        <v>57.650271010591617</v>
      </c>
      <c r="Q30" s="5"/>
      <c r="R30" s="5"/>
      <c r="S30" s="5"/>
      <c r="T30" s="5"/>
      <c r="U30" s="5"/>
      <c r="V30" s="5"/>
      <c r="W30" s="5"/>
      <c r="X30" s="5"/>
      <c r="Y30" s="5"/>
    </row>
    <row r="31" spans="1:25" s="2" customFormat="1" ht="15.75" x14ac:dyDescent="0.25">
      <c r="A31" s="2">
        <v>31</v>
      </c>
      <c r="B31" s="4" t="s">
        <v>28</v>
      </c>
      <c r="C31" s="3" t="s">
        <v>8</v>
      </c>
      <c r="D31" s="22">
        <v>8</v>
      </c>
      <c r="E31" s="5">
        <v>29</v>
      </c>
      <c r="F31" s="29">
        <f t="shared" si="17"/>
        <v>30.526315789473685</v>
      </c>
      <c r="G31" s="5">
        <v>16</v>
      </c>
      <c r="H31" s="29">
        <f t="shared" si="18"/>
        <v>7.0588235294117645</v>
      </c>
      <c r="I31" s="5">
        <v>217</v>
      </c>
      <c r="J31" s="30">
        <f t="shared" si="19"/>
        <v>15</v>
      </c>
      <c r="K31" s="5">
        <v>3</v>
      </c>
      <c r="L31" s="29">
        <f t="shared" si="20"/>
        <v>1.7307692307692308</v>
      </c>
      <c r="M31" s="5">
        <v>30</v>
      </c>
      <c r="N31" s="29">
        <f t="shared" si="21"/>
        <v>10.975609756097562</v>
      </c>
      <c r="O31" s="30">
        <f t="shared" si="5"/>
        <v>34.765202516278556</v>
      </c>
      <c r="P31" s="29">
        <f t="shared" si="6"/>
        <v>65.291518305752248</v>
      </c>
      <c r="Q31" s="5"/>
      <c r="R31" s="5"/>
      <c r="S31" s="5"/>
      <c r="T31" s="5"/>
      <c r="U31" s="5"/>
      <c r="V31" s="5"/>
      <c r="W31" s="5"/>
      <c r="X31" s="5"/>
      <c r="Y31" s="5"/>
    </row>
    <row r="32" spans="1:25" s="2" customFormat="1" ht="15.75" x14ac:dyDescent="0.25">
      <c r="A32" s="2">
        <v>32</v>
      </c>
      <c r="B32" s="3" t="s">
        <v>29</v>
      </c>
      <c r="C32" s="4" t="s">
        <v>6</v>
      </c>
      <c r="D32" s="22">
        <v>8</v>
      </c>
      <c r="E32" s="5">
        <v>34</v>
      </c>
      <c r="F32" s="29">
        <f t="shared" si="17"/>
        <v>35.789473684210527</v>
      </c>
      <c r="G32" s="5">
        <v>-10</v>
      </c>
      <c r="H32" s="29">
        <f t="shared" si="18"/>
        <v>-4.4117647058823533</v>
      </c>
      <c r="I32" s="5">
        <v>175</v>
      </c>
      <c r="J32" s="29">
        <f t="shared" si="19"/>
        <v>12.096774193548388</v>
      </c>
      <c r="K32" s="5">
        <v>10</v>
      </c>
      <c r="L32" s="29">
        <f t="shared" si="20"/>
        <v>5.7692307692307692</v>
      </c>
      <c r="M32" s="5">
        <v>0</v>
      </c>
      <c r="N32" s="29">
        <f t="shared" si="21"/>
        <v>0</v>
      </c>
      <c r="O32" s="30">
        <f t="shared" si="5"/>
        <v>13.454240256896803</v>
      </c>
      <c r="P32" s="29">
        <f t="shared" si="6"/>
        <v>49.24371394110733</v>
      </c>
      <c r="Q32" s="5"/>
      <c r="R32" s="5"/>
      <c r="S32" s="5"/>
      <c r="T32" s="5"/>
      <c r="U32" s="5"/>
      <c r="V32" s="5"/>
      <c r="W32" s="5"/>
      <c r="X32" s="5"/>
      <c r="Y32" s="5"/>
    </row>
    <row r="33" spans="1:25" s="2" customFormat="1" ht="15.75" x14ac:dyDescent="0.25">
      <c r="A33" s="2">
        <v>33</v>
      </c>
      <c r="B33" s="4" t="s">
        <v>30</v>
      </c>
      <c r="C33" s="3" t="s">
        <v>8</v>
      </c>
      <c r="D33" s="22">
        <v>8</v>
      </c>
      <c r="E33" s="5">
        <v>21</v>
      </c>
      <c r="F33" s="29">
        <f t="shared" si="17"/>
        <v>22.105263157894736</v>
      </c>
      <c r="G33" s="5">
        <v>14</v>
      </c>
      <c r="H33" s="29">
        <f t="shared" si="18"/>
        <v>6.1764705882352944</v>
      </c>
      <c r="I33" s="5">
        <v>145</v>
      </c>
      <c r="J33" s="29">
        <f t="shared" si="19"/>
        <v>10.023041474654377</v>
      </c>
      <c r="K33" s="5">
        <v>4</v>
      </c>
      <c r="L33" s="29">
        <f t="shared" si="20"/>
        <v>2.3076923076923075</v>
      </c>
      <c r="M33" s="5">
        <v>37</v>
      </c>
      <c r="N33" s="29">
        <f t="shared" si="21"/>
        <v>13.536585365853659</v>
      </c>
      <c r="O33" s="30">
        <f t="shared" si="5"/>
        <v>32.043789736435635</v>
      </c>
      <c r="P33" s="29">
        <f t="shared" si="6"/>
        <v>54.149052894330367</v>
      </c>
      <c r="Q33" s="5"/>
      <c r="R33" s="5"/>
      <c r="S33" s="5"/>
      <c r="T33" s="5"/>
      <c r="U33" s="5"/>
      <c r="V33" s="5"/>
      <c r="W33" s="5"/>
      <c r="X33" s="5"/>
      <c r="Y33" s="5"/>
    </row>
    <row r="34" spans="1:25" s="2" customFormat="1" ht="15.75" x14ac:dyDescent="0.25">
      <c r="A34" s="2">
        <v>34</v>
      </c>
      <c r="B34" s="4" t="s">
        <v>63</v>
      </c>
      <c r="C34" s="3" t="s">
        <v>56</v>
      </c>
      <c r="D34" s="22">
        <v>8</v>
      </c>
      <c r="E34" s="5">
        <v>35</v>
      </c>
      <c r="F34" s="29">
        <f t="shared" si="17"/>
        <v>36.842105263157897</v>
      </c>
      <c r="G34" s="5">
        <v>8</v>
      </c>
      <c r="H34" s="29">
        <f t="shared" si="18"/>
        <v>3.5294117647058822</v>
      </c>
      <c r="I34" s="5">
        <v>180</v>
      </c>
      <c r="J34" s="29">
        <f t="shared" si="19"/>
        <v>12.442396313364055</v>
      </c>
      <c r="K34" s="5">
        <v>13</v>
      </c>
      <c r="L34" s="29">
        <f t="shared" si="20"/>
        <v>7.5</v>
      </c>
      <c r="M34" s="5">
        <v>34</v>
      </c>
      <c r="N34" s="29">
        <f t="shared" si="21"/>
        <v>12.439024390243903</v>
      </c>
      <c r="O34" s="30">
        <f t="shared" si="5"/>
        <v>35.910832468313842</v>
      </c>
      <c r="P34" s="29">
        <f t="shared" si="6"/>
        <v>72.752937731471746</v>
      </c>
      <c r="Q34" s="5"/>
      <c r="R34" s="5"/>
      <c r="S34" s="5"/>
      <c r="T34" s="5"/>
      <c r="U34" s="5"/>
      <c r="V34" s="5"/>
      <c r="W34" s="5"/>
      <c r="X34" s="5"/>
      <c r="Y34" s="5"/>
    </row>
    <row r="35" spans="1:25" s="10" customFormat="1" ht="15.75" x14ac:dyDescent="0.25">
      <c r="A35" s="10">
        <v>35</v>
      </c>
      <c r="B35" s="11" t="s">
        <v>64</v>
      </c>
      <c r="C35" s="12" t="s">
        <v>3</v>
      </c>
      <c r="D35" s="24">
        <v>9</v>
      </c>
      <c r="E35" s="13">
        <v>22.5</v>
      </c>
      <c r="F35" s="31">
        <f>E35*40/35.5</f>
        <v>25.35211267605634</v>
      </c>
      <c r="G35" s="13">
        <v>18</v>
      </c>
      <c r="H35" s="30">
        <f>G35*15/18</f>
        <v>15</v>
      </c>
      <c r="I35" s="13">
        <v>234</v>
      </c>
      <c r="J35" s="31">
        <f>I35*15/250</f>
        <v>14.04</v>
      </c>
      <c r="K35" s="13">
        <v>36</v>
      </c>
      <c r="L35" s="31">
        <f>K35*15/41</f>
        <v>13.170731707317072</v>
      </c>
      <c r="M35" s="13">
        <v>69</v>
      </c>
      <c r="N35" s="31">
        <f>M35*15/70</f>
        <v>14.785714285714286</v>
      </c>
      <c r="O35" s="30">
        <f t="shared" si="5"/>
        <v>56.996445993031358</v>
      </c>
      <c r="P35" s="29">
        <f t="shared" si="6"/>
        <v>82.348558669087694</v>
      </c>
      <c r="Q35" s="13"/>
      <c r="R35" s="13"/>
      <c r="S35" s="13"/>
      <c r="T35" s="13"/>
      <c r="U35" s="13"/>
      <c r="V35" s="13"/>
      <c r="W35" s="13"/>
      <c r="X35" s="13"/>
      <c r="Y35" s="13"/>
    </row>
    <row r="36" spans="1:25" s="10" customFormat="1" ht="15.75" x14ac:dyDescent="0.25">
      <c r="A36" s="10">
        <v>36</v>
      </c>
      <c r="B36" s="12" t="s">
        <v>31</v>
      </c>
      <c r="C36" s="11" t="s">
        <v>8</v>
      </c>
      <c r="D36" s="24">
        <v>9</v>
      </c>
      <c r="E36" s="13">
        <v>7.5</v>
      </c>
      <c r="F36" s="31">
        <f t="shared" ref="F36:F43" si="22">E36*40/35.5</f>
        <v>8.4507042253521121</v>
      </c>
      <c r="G36" s="13">
        <v>4</v>
      </c>
      <c r="H36" s="31">
        <f t="shared" ref="H36:H43" si="23">G36*15/18</f>
        <v>3.3333333333333335</v>
      </c>
      <c r="I36" s="13">
        <v>250</v>
      </c>
      <c r="J36" s="30">
        <f t="shared" ref="J36:J43" si="24">I36*15/250</f>
        <v>15</v>
      </c>
      <c r="K36" s="13">
        <v>35</v>
      </c>
      <c r="L36" s="31">
        <f t="shared" ref="L36:L42" si="25">K36*15/41</f>
        <v>12.804878048780488</v>
      </c>
      <c r="M36" s="13">
        <v>66</v>
      </c>
      <c r="N36" s="31">
        <f t="shared" ref="N36:N43" si="26">M36*15/70</f>
        <v>14.142857142857142</v>
      </c>
      <c r="O36" s="30">
        <f t="shared" si="5"/>
        <v>45.281068524970962</v>
      </c>
      <c r="P36" s="29">
        <f t="shared" si="6"/>
        <v>53.731772750323074</v>
      </c>
      <c r="Q36" s="13"/>
      <c r="R36" s="13"/>
      <c r="S36" s="13"/>
      <c r="T36" s="13"/>
      <c r="U36" s="13"/>
      <c r="V36" s="13"/>
      <c r="W36" s="13"/>
      <c r="X36" s="13"/>
      <c r="Y36" s="13"/>
    </row>
    <row r="37" spans="1:25" s="10" customFormat="1" ht="15.75" x14ac:dyDescent="0.25">
      <c r="A37" s="10">
        <v>37</v>
      </c>
      <c r="B37" s="11" t="s">
        <v>32</v>
      </c>
      <c r="C37" s="12" t="s">
        <v>1</v>
      </c>
      <c r="D37" s="24">
        <v>9</v>
      </c>
      <c r="E37" s="13">
        <v>10</v>
      </c>
      <c r="F37" s="31">
        <f t="shared" si="22"/>
        <v>11.267605633802816</v>
      </c>
      <c r="G37" s="13">
        <v>7</v>
      </c>
      <c r="H37" s="31">
        <f t="shared" si="23"/>
        <v>5.833333333333333</v>
      </c>
      <c r="I37" s="13">
        <v>189</v>
      </c>
      <c r="J37" s="31">
        <f t="shared" si="24"/>
        <v>11.34</v>
      </c>
      <c r="K37" s="13">
        <v>36</v>
      </c>
      <c r="L37" s="31">
        <f t="shared" si="25"/>
        <v>13.170731707317072</v>
      </c>
      <c r="M37" s="13">
        <v>50</v>
      </c>
      <c r="N37" s="31">
        <f t="shared" si="26"/>
        <v>10.714285714285714</v>
      </c>
      <c r="O37" s="30">
        <f t="shared" si="5"/>
        <v>41.058350754936122</v>
      </c>
      <c r="P37" s="29">
        <f t="shared" si="6"/>
        <v>52.325956388738938</v>
      </c>
      <c r="Q37" s="13"/>
      <c r="R37" s="13"/>
      <c r="S37" s="13"/>
      <c r="T37" s="13"/>
      <c r="U37" s="13"/>
      <c r="V37" s="13"/>
      <c r="W37" s="13"/>
      <c r="X37" s="13"/>
      <c r="Y37" s="13"/>
    </row>
    <row r="38" spans="1:25" s="10" customFormat="1" ht="15.75" x14ac:dyDescent="0.25">
      <c r="A38" s="10">
        <v>38</v>
      </c>
      <c r="B38" s="11" t="s">
        <v>33</v>
      </c>
      <c r="C38" s="35" t="s">
        <v>17</v>
      </c>
      <c r="D38" s="24">
        <v>9</v>
      </c>
      <c r="E38" s="13">
        <v>35.5</v>
      </c>
      <c r="F38" s="30">
        <f t="shared" si="22"/>
        <v>40</v>
      </c>
      <c r="G38" s="13">
        <v>18</v>
      </c>
      <c r="H38" s="30">
        <f t="shared" si="23"/>
        <v>15</v>
      </c>
      <c r="I38" s="13">
        <v>227</v>
      </c>
      <c r="J38" s="31">
        <f t="shared" si="24"/>
        <v>13.62</v>
      </c>
      <c r="K38" s="13">
        <v>31</v>
      </c>
      <c r="L38" s="31">
        <f t="shared" si="25"/>
        <v>11.341463414634147</v>
      </c>
      <c r="M38" s="13">
        <v>59</v>
      </c>
      <c r="N38" s="31">
        <f t="shared" si="26"/>
        <v>12.642857142857142</v>
      </c>
      <c r="O38" s="30">
        <f t="shared" si="5"/>
        <v>52.604320557491292</v>
      </c>
      <c r="P38" s="30">
        <f t="shared" si="6"/>
        <v>92.604320557491292</v>
      </c>
      <c r="Q38" s="13"/>
      <c r="R38" s="13"/>
      <c r="S38" s="13"/>
      <c r="T38" s="13"/>
      <c r="U38" s="13"/>
      <c r="V38" s="13"/>
      <c r="W38" s="13"/>
      <c r="X38" s="13"/>
      <c r="Y38" s="13"/>
    </row>
    <row r="39" spans="1:25" s="10" customFormat="1" ht="15.75" x14ac:dyDescent="0.25">
      <c r="A39" s="10">
        <v>39</v>
      </c>
      <c r="B39" s="12" t="s">
        <v>34</v>
      </c>
      <c r="C39" s="11" t="s">
        <v>8</v>
      </c>
      <c r="D39" s="24">
        <v>9</v>
      </c>
      <c r="E39" s="13">
        <v>20.5</v>
      </c>
      <c r="F39" s="31">
        <f t="shared" si="22"/>
        <v>23.098591549295776</v>
      </c>
      <c r="G39" s="13">
        <v>14</v>
      </c>
      <c r="H39" s="31">
        <f t="shared" si="23"/>
        <v>11.666666666666666</v>
      </c>
      <c r="I39" s="13">
        <v>239</v>
      </c>
      <c r="J39" s="31">
        <f t="shared" si="24"/>
        <v>14.34</v>
      </c>
      <c r="K39" s="13">
        <v>35</v>
      </c>
      <c r="L39" s="31">
        <f t="shared" si="25"/>
        <v>12.804878048780488</v>
      </c>
      <c r="M39" s="13">
        <v>52</v>
      </c>
      <c r="N39" s="31">
        <f t="shared" si="26"/>
        <v>11.142857142857142</v>
      </c>
      <c r="O39" s="30">
        <f t="shared" si="5"/>
        <v>49.954401858304294</v>
      </c>
      <c r="P39" s="29">
        <f t="shared" si="6"/>
        <v>73.05299340760007</v>
      </c>
      <c r="Q39" s="13"/>
      <c r="R39" s="13"/>
      <c r="S39" s="13"/>
      <c r="T39" s="13"/>
      <c r="U39" s="13"/>
      <c r="V39" s="13"/>
      <c r="W39" s="13"/>
      <c r="X39" s="13"/>
      <c r="Y39" s="13"/>
    </row>
    <row r="40" spans="1:25" s="10" customFormat="1" ht="15.75" x14ac:dyDescent="0.25">
      <c r="A40" s="10">
        <v>40</v>
      </c>
      <c r="B40" s="11" t="s">
        <v>65</v>
      </c>
      <c r="C40" s="12" t="s">
        <v>3</v>
      </c>
      <c r="D40" s="24">
        <v>9</v>
      </c>
      <c r="E40" s="13">
        <v>29</v>
      </c>
      <c r="F40" s="31">
        <f t="shared" si="22"/>
        <v>32.676056338028168</v>
      </c>
      <c r="G40" s="13">
        <v>5</v>
      </c>
      <c r="H40" s="31">
        <f t="shared" si="23"/>
        <v>4.166666666666667</v>
      </c>
      <c r="I40" s="13">
        <v>250</v>
      </c>
      <c r="J40" s="30">
        <f t="shared" si="24"/>
        <v>15</v>
      </c>
      <c r="K40" s="13">
        <v>41</v>
      </c>
      <c r="L40" s="30">
        <f t="shared" si="25"/>
        <v>15</v>
      </c>
      <c r="M40" s="13">
        <v>70</v>
      </c>
      <c r="N40" s="30">
        <f t="shared" si="26"/>
        <v>15</v>
      </c>
      <c r="O40" s="30">
        <f t="shared" si="5"/>
        <v>49.166666666666671</v>
      </c>
      <c r="P40" s="29">
        <f t="shared" si="6"/>
        <v>81.842723004694847</v>
      </c>
      <c r="Q40" s="13"/>
      <c r="R40" s="13"/>
      <c r="S40" s="13"/>
      <c r="T40" s="13"/>
      <c r="U40" s="13"/>
      <c r="V40" s="13"/>
      <c r="W40" s="13"/>
      <c r="X40" s="13"/>
      <c r="Y40" s="13"/>
    </row>
    <row r="41" spans="1:25" s="10" customFormat="1" ht="15.75" x14ac:dyDescent="0.25">
      <c r="A41" s="10">
        <v>41</v>
      </c>
      <c r="B41" s="12" t="s">
        <v>35</v>
      </c>
      <c r="C41" s="12" t="s">
        <v>20</v>
      </c>
      <c r="D41" s="24">
        <v>9</v>
      </c>
      <c r="E41" s="13">
        <v>15</v>
      </c>
      <c r="F41" s="31">
        <f t="shared" si="22"/>
        <v>16.901408450704224</v>
      </c>
      <c r="G41" s="13">
        <v>5</v>
      </c>
      <c r="H41" s="31">
        <f t="shared" si="23"/>
        <v>4.166666666666667</v>
      </c>
      <c r="I41" s="13">
        <v>174</v>
      </c>
      <c r="J41" s="31">
        <f t="shared" si="24"/>
        <v>10.44</v>
      </c>
      <c r="K41" s="13">
        <v>36</v>
      </c>
      <c r="L41" s="31">
        <f t="shared" si="25"/>
        <v>13.170731707317072</v>
      </c>
      <c r="M41" s="13">
        <v>48</v>
      </c>
      <c r="N41" s="31">
        <f t="shared" si="26"/>
        <v>10.285714285714286</v>
      </c>
      <c r="O41" s="30">
        <f t="shared" si="5"/>
        <v>38.063112659698021</v>
      </c>
      <c r="P41" s="29">
        <f t="shared" si="6"/>
        <v>54.964521110402245</v>
      </c>
      <c r="Q41" s="13"/>
      <c r="R41" s="13"/>
      <c r="S41" s="13"/>
      <c r="T41" s="13"/>
      <c r="U41" s="13"/>
      <c r="V41" s="13"/>
      <c r="W41" s="13"/>
      <c r="X41" s="13"/>
      <c r="Y41" s="13"/>
    </row>
    <row r="42" spans="1:25" s="10" customFormat="1" ht="15.75" x14ac:dyDescent="0.25">
      <c r="A42" s="10">
        <v>42</v>
      </c>
      <c r="B42" s="12" t="s">
        <v>36</v>
      </c>
      <c r="C42" s="12" t="s">
        <v>20</v>
      </c>
      <c r="D42" s="24">
        <v>9</v>
      </c>
      <c r="E42" s="13">
        <v>11</v>
      </c>
      <c r="F42" s="31">
        <f t="shared" si="22"/>
        <v>12.394366197183098</v>
      </c>
      <c r="G42" s="13">
        <v>5</v>
      </c>
      <c r="H42" s="31">
        <f t="shared" si="23"/>
        <v>4.166666666666667</v>
      </c>
      <c r="I42" s="13">
        <v>186</v>
      </c>
      <c r="J42" s="31">
        <f t="shared" si="24"/>
        <v>11.16</v>
      </c>
      <c r="K42" s="13">
        <v>33</v>
      </c>
      <c r="L42" s="31">
        <f t="shared" si="25"/>
        <v>12.073170731707316</v>
      </c>
      <c r="M42" s="13">
        <v>38</v>
      </c>
      <c r="N42" s="31">
        <f t="shared" si="26"/>
        <v>8.1428571428571423</v>
      </c>
      <c r="O42" s="30">
        <f t="shared" si="5"/>
        <v>35.542694541231128</v>
      </c>
      <c r="P42" s="29">
        <f t="shared" si="6"/>
        <v>47.937060738414225</v>
      </c>
      <c r="Q42" s="13"/>
      <c r="R42" s="13"/>
      <c r="S42" s="13"/>
      <c r="T42" s="13"/>
      <c r="U42" s="13"/>
      <c r="V42" s="13"/>
      <c r="W42" s="13"/>
      <c r="X42" s="13"/>
      <c r="Y42" s="13"/>
    </row>
    <row r="43" spans="1:25" s="10" customFormat="1" ht="15.75" x14ac:dyDescent="0.25">
      <c r="A43" s="10">
        <v>43</v>
      </c>
      <c r="B43" s="12" t="s">
        <v>66</v>
      </c>
      <c r="C43" s="12" t="s">
        <v>56</v>
      </c>
      <c r="D43" s="24">
        <v>9</v>
      </c>
      <c r="E43" s="13">
        <v>16</v>
      </c>
      <c r="F43" s="31">
        <f t="shared" si="22"/>
        <v>18.028169014084508</v>
      </c>
      <c r="G43" s="13">
        <v>16</v>
      </c>
      <c r="H43" s="31">
        <f t="shared" si="23"/>
        <v>13.333333333333334</v>
      </c>
      <c r="I43" s="13">
        <v>214</v>
      </c>
      <c r="J43" s="31">
        <f t="shared" si="24"/>
        <v>12.84</v>
      </c>
      <c r="K43" s="13">
        <v>37</v>
      </c>
      <c r="L43" s="31">
        <f>K43*15/41</f>
        <v>13.536585365853659</v>
      </c>
      <c r="M43" s="13">
        <v>66</v>
      </c>
      <c r="N43" s="31">
        <f t="shared" si="26"/>
        <v>14.142857142857142</v>
      </c>
      <c r="O43" s="30">
        <f t="shared" si="5"/>
        <v>53.852775842044139</v>
      </c>
      <c r="P43" s="29">
        <f t="shared" si="6"/>
        <v>71.88094485612865</v>
      </c>
      <c r="Q43" s="13"/>
      <c r="R43" s="13"/>
      <c r="S43" s="13"/>
      <c r="T43" s="13"/>
      <c r="U43" s="13"/>
      <c r="V43" s="13"/>
      <c r="W43" s="13"/>
      <c r="X43" s="13"/>
      <c r="Y43" s="13"/>
    </row>
    <row r="44" spans="1:25" s="2" customFormat="1" ht="15.75" x14ac:dyDescent="0.25">
      <c r="A44" s="2">
        <v>44</v>
      </c>
      <c r="B44" s="3" t="s">
        <v>37</v>
      </c>
      <c r="C44" s="4" t="s">
        <v>6</v>
      </c>
      <c r="D44" s="22">
        <v>9</v>
      </c>
      <c r="E44" s="5">
        <v>39.5</v>
      </c>
      <c r="F44" s="29">
        <f>E44*40/58.5</f>
        <v>27.008547008547009</v>
      </c>
      <c r="G44" s="5">
        <v>13</v>
      </c>
      <c r="H44" s="29">
        <f>G44*15/23</f>
        <v>8.4782608695652169</v>
      </c>
      <c r="I44" s="5">
        <v>105</v>
      </c>
      <c r="J44" s="29">
        <f>I44*15/202</f>
        <v>7.7970297029702973</v>
      </c>
      <c r="K44" s="5">
        <v>2</v>
      </c>
      <c r="L44" s="29">
        <f>K44*15/18</f>
        <v>1.6666666666666667</v>
      </c>
      <c r="M44" s="5">
        <v>36</v>
      </c>
      <c r="N44" s="29">
        <f>M44*15/48</f>
        <v>11.25</v>
      </c>
      <c r="O44" s="30">
        <f t="shared" si="5"/>
        <v>29.191957239202182</v>
      </c>
      <c r="P44" s="29">
        <f t="shared" si="6"/>
        <v>56.200504247749194</v>
      </c>
      <c r="Q44" s="5"/>
      <c r="R44" s="5"/>
      <c r="S44" s="5"/>
      <c r="T44" s="5"/>
      <c r="U44" s="5"/>
      <c r="V44" s="5"/>
      <c r="W44" s="5"/>
      <c r="X44" s="5"/>
      <c r="Y44" s="5"/>
    </row>
    <row r="45" spans="1:25" s="2" customFormat="1" ht="15.75" x14ac:dyDescent="0.25">
      <c r="A45" s="2">
        <v>45</v>
      </c>
      <c r="B45" s="3" t="s">
        <v>38</v>
      </c>
      <c r="C45" s="4" t="s">
        <v>1</v>
      </c>
      <c r="D45" s="22">
        <v>9</v>
      </c>
      <c r="E45" s="5">
        <v>19.5</v>
      </c>
      <c r="F45" s="29">
        <f t="shared" ref="F45:F49" si="27">E45*40/58.5</f>
        <v>13.333333333333334</v>
      </c>
      <c r="G45" s="5">
        <v>13</v>
      </c>
      <c r="H45" s="29">
        <f t="shared" ref="H45:H49" si="28">G45*15/23</f>
        <v>8.4782608695652169</v>
      </c>
      <c r="I45" s="5">
        <v>170</v>
      </c>
      <c r="J45" s="29">
        <f t="shared" ref="J45:J49" si="29">I45*15/202</f>
        <v>12.623762376237623</v>
      </c>
      <c r="K45" s="5">
        <v>12</v>
      </c>
      <c r="L45" s="29">
        <f t="shared" ref="L45:L49" si="30">K45*15/18</f>
        <v>10</v>
      </c>
      <c r="M45" s="5">
        <v>31</v>
      </c>
      <c r="N45" s="29">
        <f t="shared" ref="N45:N49" si="31">M45*15/48</f>
        <v>9.6875</v>
      </c>
      <c r="O45" s="30">
        <f t="shared" si="5"/>
        <v>40.78952324580284</v>
      </c>
      <c r="P45" s="29">
        <f t="shared" si="6"/>
        <v>54.122856579136176</v>
      </c>
      <c r="Q45" s="5"/>
      <c r="R45" s="5"/>
      <c r="S45" s="5"/>
      <c r="T45" s="5"/>
      <c r="U45" s="5"/>
      <c r="V45" s="5"/>
      <c r="W45" s="5"/>
      <c r="X45" s="5"/>
      <c r="Y45" s="5"/>
    </row>
    <row r="46" spans="1:25" s="2" customFormat="1" ht="15.75" x14ac:dyDescent="0.25">
      <c r="A46" s="2">
        <v>46</v>
      </c>
      <c r="B46" s="3" t="s">
        <v>67</v>
      </c>
      <c r="C46" s="4" t="s">
        <v>39</v>
      </c>
      <c r="D46" s="22">
        <v>9</v>
      </c>
      <c r="E46" s="5">
        <v>12.5</v>
      </c>
      <c r="F46" s="29">
        <f t="shared" si="27"/>
        <v>8.5470085470085468</v>
      </c>
      <c r="G46" s="5">
        <v>4</v>
      </c>
      <c r="H46" s="29">
        <f t="shared" si="28"/>
        <v>2.6086956521739131</v>
      </c>
      <c r="I46" s="5">
        <v>153</v>
      </c>
      <c r="J46" s="29">
        <f t="shared" si="29"/>
        <v>11.361386138613861</v>
      </c>
      <c r="K46" s="5">
        <v>1</v>
      </c>
      <c r="L46" s="29">
        <f t="shared" si="30"/>
        <v>0.83333333333333337</v>
      </c>
      <c r="M46" s="5">
        <v>42</v>
      </c>
      <c r="N46" s="29">
        <f t="shared" si="31"/>
        <v>13.125</v>
      </c>
      <c r="O46" s="30">
        <f t="shared" si="5"/>
        <v>27.928415124121109</v>
      </c>
      <c r="P46" s="29">
        <f t="shared" si="6"/>
        <v>36.475423671129654</v>
      </c>
      <c r="Q46" s="5"/>
      <c r="R46" s="5"/>
      <c r="S46" s="5"/>
      <c r="T46" s="5"/>
      <c r="U46" s="5"/>
      <c r="V46" s="5"/>
      <c r="W46" s="5"/>
      <c r="X46" s="5"/>
      <c r="Y46" s="5"/>
    </row>
    <row r="47" spans="1:25" s="2" customFormat="1" ht="15.75" x14ac:dyDescent="0.25">
      <c r="A47" s="2">
        <v>47</v>
      </c>
      <c r="B47" s="3" t="s">
        <v>68</v>
      </c>
      <c r="C47" s="35" t="s">
        <v>3</v>
      </c>
      <c r="D47" s="22">
        <v>9</v>
      </c>
      <c r="E47" s="5">
        <v>58.5</v>
      </c>
      <c r="F47" s="30">
        <f t="shared" si="27"/>
        <v>40</v>
      </c>
      <c r="G47" s="5">
        <v>23</v>
      </c>
      <c r="H47" s="30">
        <f t="shared" si="28"/>
        <v>15</v>
      </c>
      <c r="I47" s="5">
        <v>198</v>
      </c>
      <c r="J47" s="29">
        <f t="shared" si="29"/>
        <v>14.702970297029703</v>
      </c>
      <c r="K47" s="5">
        <v>18</v>
      </c>
      <c r="L47" s="30">
        <f t="shared" si="30"/>
        <v>15</v>
      </c>
      <c r="M47" s="5">
        <v>48</v>
      </c>
      <c r="N47" s="30">
        <f t="shared" si="31"/>
        <v>15</v>
      </c>
      <c r="O47" s="30">
        <f t="shared" si="5"/>
        <v>59.702970297029701</v>
      </c>
      <c r="P47" s="30">
        <f t="shared" si="6"/>
        <v>99.702970297029708</v>
      </c>
      <c r="Q47" s="5"/>
      <c r="R47" s="5"/>
      <c r="S47" s="5"/>
      <c r="T47" s="5"/>
      <c r="U47" s="5"/>
      <c r="V47" s="5"/>
      <c r="W47" s="5"/>
      <c r="X47" s="5"/>
      <c r="Y47" s="5"/>
    </row>
    <row r="48" spans="1:25" s="2" customFormat="1" ht="15.75" x14ac:dyDescent="0.25">
      <c r="A48" s="2">
        <v>48</v>
      </c>
      <c r="B48" s="4" t="s">
        <v>40</v>
      </c>
      <c r="C48" s="3" t="s">
        <v>8</v>
      </c>
      <c r="D48" s="22">
        <v>9</v>
      </c>
      <c r="E48" s="5">
        <v>22.5</v>
      </c>
      <c r="F48" s="29">
        <f t="shared" si="27"/>
        <v>15.384615384615385</v>
      </c>
      <c r="G48" s="5">
        <v>23</v>
      </c>
      <c r="H48" s="30">
        <f t="shared" si="28"/>
        <v>15</v>
      </c>
      <c r="I48" s="5">
        <v>202</v>
      </c>
      <c r="J48" s="30">
        <f t="shared" si="29"/>
        <v>15</v>
      </c>
      <c r="K48" s="5">
        <v>11</v>
      </c>
      <c r="L48" s="29">
        <f t="shared" si="30"/>
        <v>9.1666666666666661</v>
      </c>
      <c r="M48" s="5">
        <v>39</v>
      </c>
      <c r="N48" s="29">
        <f t="shared" si="31"/>
        <v>12.1875</v>
      </c>
      <c r="O48" s="30">
        <f t="shared" si="5"/>
        <v>51.354166666666664</v>
      </c>
      <c r="P48" s="29">
        <f t="shared" si="6"/>
        <v>66.738782051282044</v>
      </c>
      <c r="Q48" s="5"/>
      <c r="R48" s="5"/>
      <c r="S48" s="5"/>
      <c r="T48" s="5"/>
      <c r="U48" s="5"/>
      <c r="V48" s="5"/>
      <c r="W48" s="5"/>
      <c r="X48" s="5"/>
      <c r="Y48" s="5"/>
    </row>
    <row r="49" spans="1:25" s="2" customFormat="1" ht="15.75" x14ac:dyDescent="0.25">
      <c r="A49" s="2">
        <v>49</v>
      </c>
      <c r="B49" s="3" t="s">
        <v>69</v>
      </c>
      <c r="C49" s="4" t="s">
        <v>3</v>
      </c>
      <c r="D49" s="22">
        <v>9</v>
      </c>
      <c r="E49" s="5">
        <v>57.5</v>
      </c>
      <c r="F49" s="29">
        <f t="shared" si="27"/>
        <v>39.316239316239319</v>
      </c>
      <c r="G49" s="5">
        <v>19</v>
      </c>
      <c r="H49" s="29">
        <f t="shared" si="28"/>
        <v>12.391304347826088</v>
      </c>
      <c r="I49" s="5">
        <v>174</v>
      </c>
      <c r="J49" s="29">
        <f t="shared" si="29"/>
        <v>12.920792079207921</v>
      </c>
      <c r="K49" s="5">
        <v>13</v>
      </c>
      <c r="L49" s="29">
        <f t="shared" si="30"/>
        <v>10.833333333333334</v>
      </c>
      <c r="M49" s="5">
        <v>46</v>
      </c>
      <c r="N49" s="29">
        <f t="shared" si="31"/>
        <v>14.375</v>
      </c>
      <c r="O49" s="30">
        <f t="shared" si="5"/>
        <v>50.520429760367342</v>
      </c>
      <c r="P49" s="29">
        <f t="shared" si="6"/>
        <v>89.836669076606654</v>
      </c>
      <c r="Q49" s="5"/>
      <c r="R49" s="5"/>
      <c r="S49" s="5"/>
      <c r="T49" s="5"/>
      <c r="U49" s="5"/>
      <c r="V49" s="5"/>
      <c r="W49" s="5"/>
      <c r="X49" s="5"/>
      <c r="Y49" s="5"/>
    </row>
    <row r="50" spans="1:25" s="14" customFormat="1" ht="15.75" x14ac:dyDescent="0.25">
      <c r="A50" s="14">
        <v>50</v>
      </c>
      <c r="B50" s="15" t="s">
        <v>41</v>
      </c>
      <c r="C50" s="15" t="s">
        <v>20</v>
      </c>
      <c r="D50" s="25">
        <v>10</v>
      </c>
      <c r="E50" s="16">
        <v>17.5</v>
      </c>
      <c r="F50" s="33">
        <f>E50*40/31.5</f>
        <v>22.222222222222221</v>
      </c>
      <c r="G50" s="16">
        <v>3</v>
      </c>
      <c r="H50" s="33">
        <f>G50*15/14</f>
        <v>3.2142857142857144</v>
      </c>
      <c r="I50" s="16">
        <v>212</v>
      </c>
      <c r="J50" s="33">
        <f>I50*15/247</f>
        <v>12.874493927125506</v>
      </c>
      <c r="K50" s="16">
        <v>23</v>
      </c>
      <c r="L50" s="33">
        <f>K50*15/42</f>
        <v>8.2142857142857135</v>
      </c>
      <c r="M50" s="16">
        <v>70</v>
      </c>
      <c r="N50" s="33">
        <f>M50*15/75</f>
        <v>14</v>
      </c>
      <c r="O50" s="30">
        <f t="shared" si="5"/>
        <v>38.303065355696937</v>
      </c>
      <c r="P50" s="29">
        <f t="shared" si="6"/>
        <v>60.525287577919158</v>
      </c>
      <c r="Q50" s="16"/>
      <c r="R50" s="16"/>
      <c r="S50" s="16"/>
      <c r="T50" s="16"/>
      <c r="U50" s="16"/>
      <c r="V50" s="16"/>
      <c r="W50" s="16"/>
      <c r="X50" s="16"/>
      <c r="Y50" s="16"/>
    </row>
    <row r="51" spans="1:25" s="14" customFormat="1" ht="31.5" x14ac:dyDescent="0.25">
      <c r="A51" s="14">
        <v>51</v>
      </c>
      <c r="B51" s="15" t="s">
        <v>42</v>
      </c>
      <c r="C51" s="15" t="s">
        <v>20</v>
      </c>
      <c r="D51" s="25">
        <v>10</v>
      </c>
      <c r="E51" s="16">
        <v>15</v>
      </c>
      <c r="F51" s="33">
        <f t="shared" ref="F51:F54" si="32">E51*40/31.5</f>
        <v>19.047619047619047</v>
      </c>
      <c r="G51" s="16">
        <v>14</v>
      </c>
      <c r="H51" s="30">
        <f t="shared" ref="H51:H54" si="33">G51*15/14</f>
        <v>15</v>
      </c>
      <c r="I51" s="16">
        <v>217</v>
      </c>
      <c r="J51" s="33">
        <f t="shared" ref="J51:J54" si="34">I51*15/247</f>
        <v>13.178137651821862</v>
      </c>
      <c r="K51" s="16">
        <v>40</v>
      </c>
      <c r="L51" s="33">
        <f t="shared" ref="L51:L54" si="35">K51*15/42</f>
        <v>14.285714285714286</v>
      </c>
      <c r="M51" s="16">
        <v>58</v>
      </c>
      <c r="N51" s="33">
        <f t="shared" ref="N51:N54" si="36">M51*15/75</f>
        <v>11.6</v>
      </c>
      <c r="O51" s="30">
        <f t="shared" si="5"/>
        <v>54.06385193753615</v>
      </c>
      <c r="P51" s="29">
        <f t="shared" si="6"/>
        <v>73.111470985155194</v>
      </c>
      <c r="Q51" s="16"/>
      <c r="R51" s="16"/>
      <c r="S51" s="16"/>
      <c r="T51" s="16"/>
      <c r="U51" s="16"/>
      <c r="V51" s="16"/>
      <c r="W51" s="16"/>
      <c r="X51" s="16"/>
      <c r="Y51" s="16"/>
    </row>
    <row r="52" spans="1:25" s="14" customFormat="1" ht="15.75" x14ac:dyDescent="0.25">
      <c r="A52" s="14">
        <v>52</v>
      </c>
      <c r="B52" s="15" t="s">
        <v>43</v>
      </c>
      <c r="C52" s="17" t="s">
        <v>8</v>
      </c>
      <c r="D52" s="25">
        <v>10</v>
      </c>
      <c r="E52" s="16">
        <v>24.5</v>
      </c>
      <c r="F52" s="33">
        <f t="shared" si="32"/>
        <v>31.111111111111111</v>
      </c>
      <c r="G52" s="16">
        <v>14</v>
      </c>
      <c r="H52" s="30">
        <f t="shared" si="33"/>
        <v>15</v>
      </c>
      <c r="I52" s="16">
        <v>182</v>
      </c>
      <c r="J52" s="33">
        <f t="shared" si="34"/>
        <v>11.052631578947368</v>
      </c>
      <c r="K52" s="16">
        <v>32</v>
      </c>
      <c r="L52" s="33">
        <f t="shared" si="35"/>
        <v>11.428571428571429</v>
      </c>
      <c r="M52" s="16">
        <v>51</v>
      </c>
      <c r="N52" s="33">
        <f t="shared" si="36"/>
        <v>10.199999999999999</v>
      </c>
      <c r="O52" s="30">
        <f t="shared" si="5"/>
        <v>47.681203007518803</v>
      </c>
      <c r="P52" s="29">
        <f t="shared" si="6"/>
        <v>78.792314118629918</v>
      </c>
      <c r="Q52" s="16"/>
      <c r="R52" s="16"/>
      <c r="S52" s="16"/>
      <c r="T52" s="16"/>
      <c r="U52" s="16"/>
      <c r="V52" s="16"/>
      <c r="W52" s="16"/>
      <c r="X52" s="16"/>
      <c r="Y52" s="16"/>
    </row>
    <row r="53" spans="1:25" s="14" customFormat="1" ht="15.75" x14ac:dyDescent="0.25">
      <c r="A53" s="14">
        <v>53</v>
      </c>
      <c r="B53" s="17" t="s">
        <v>70</v>
      </c>
      <c r="C53" s="35" t="s">
        <v>8</v>
      </c>
      <c r="D53" s="25">
        <v>10</v>
      </c>
      <c r="E53" s="16">
        <v>31.5</v>
      </c>
      <c r="F53" s="30">
        <f t="shared" si="32"/>
        <v>40</v>
      </c>
      <c r="G53" s="16">
        <v>4</v>
      </c>
      <c r="H53" s="33">
        <f t="shared" si="33"/>
        <v>4.2857142857142856</v>
      </c>
      <c r="I53" s="16">
        <v>200</v>
      </c>
      <c r="J53" s="33">
        <f t="shared" si="34"/>
        <v>12.145748987854251</v>
      </c>
      <c r="K53" s="16">
        <v>39</v>
      </c>
      <c r="L53" s="33">
        <f t="shared" si="35"/>
        <v>13.928571428571429</v>
      </c>
      <c r="M53" s="16">
        <v>54</v>
      </c>
      <c r="N53" s="33">
        <f t="shared" si="36"/>
        <v>10.8</v>
      </c>
      <c r="O53" s="30">
        <f t="shared" si="5"/>
        <v>41.160034702139967</v>
      </c>
      <c r="P53" s="30">
        <f t="shared" si="6"/>
        <v>81.160034702139967</v>
      </c>
      <c r="Q53" s="16"/>
      <c r="R53" s="16"/>
      <c r="S53" s="16"/>
      <c r="T53" s="16"/>
      <c r="U53" s="16"/>
      <c r="V53" s="16"/>
      <c r="W53" s="16"/>
      <c r="X53" s="16"/>
      <c r="Y53" s="16"/>
    </row>
    <row r="54" spans="1:25" s="14" customFormat="1" ht="15.75" x14ac:dyDescent="0.25">
      <c r="A54" s="14">
        <v>54</v>
      </c>
      <c r="B54" s="17" t="s">
        <v>71</v>
      </c>
      <c r="C54" s="15" t="s">
        <v>39</v>
      </c>
      <c r="D54" s="25">
        <v>10</v>
      </c>
      <c r="E54" s="16">
        <v>28</v>
      </c>
      <c r="F54" s="33">
        <f t="shared" si="32"/>
        <v>35.555555555555557</v>
      </c>
      <c r="G54" s="16">
        <v>-3</v>
      </c>
      <c r="H54" s="33">
        <f t="shared" si="33"/>
        <v>-3.2142857142857144</v>
      </c>
      <c r="I54" s="16">
        <v>247</v>
      </c>
      <c r="J54" s="30">
        <f t="shared" si="34"/>
        <v>15</v>
      </c>
      <c r="K54" s="16">
        <v>42</v>
      </c>
      <c r="L54" s="30">
        <f t="shared" si="35"/>
        <v>15</v>
      </c>
      <c r="M54" s="16">
        <v>75</v>
      </c>
      <c r="N54" s="30">
        <f t="shared" si="36"/>
        <v>15</v>
      </c>
      <c r="O54" s="30">
        <f t="shared" si="5"/>
        <v>41.785714285714285</v>
      </c>
      <c r="P54" s="29">
        <f t="shared" si="6"/>
        <v>77.341269841269849</v>
      </c>
      <c r="Q54" s="16"/>
      <c r="R54" s="16"/>
      <c r="S54" s="16"/>
      <c r="T54" s="16"/>
      <c r="U54" s="16"/>
      <c r="V54" s="16"/>
      <c r="W54" s="16"/>
      <c r="X54" s="16"/>
      <c r="Y54" s="16"/>
    </row>
    <row r="55" spans="1:25" s="2" customFormat="1" ht="15.75" x14ac:dyDescent="0.25">
      <c r="A55" s="2">
        <v>55</v>
      </c>
      <c r="B55" s="4" t="s">
        <v>44</v>
      </c>
      <c r="C55" s="3" t="s">
        <v>8</v>
      </c>
      <c r="D55" s="22">
        <v>10</v>
      </c>
      <c r="E55" s="5">
        <v>18.5</v>
      </c>
      <c r="F55" s="29">
        <f>E55*40/24.5</f>
        <v>30.204081632653061</v>
      </c>
      <c r="G55" s="5">
        <v>17</v>
      </c>
      <c r="H55" s="29">
        <f>G55*15/27</f>
        <v>9.4444444444444446</v>
      </c>
      <c r="I55" s="5">
        <v>197</v>
      </c>
      <c r="J55" s="29">
        <f>I55*15/208</f>
        <v>14.20673076923077</v>
      </c>
      <c r="K55" s="5">
        <v>7</v>
      </c>
      <c r="L55" s="29">
        <f>K55*15/21</f>
        <v>5</v>
      </c>
      <c r="M55" s="5">
        <v>34</v>
      </c>
      <c r="N55" s="29">
        <f>M55*15/38</f>
        <v>13.421052631578947</v>
      </c>
      <c r="O55" s="30">
        <f t="shared" si="5"/>
        <v>42.072227845254162</v>
      </c>
      <c r="P55" s="29">
        <f t="shared" si="6"/>
        <v>72.276309477907219</v>
      </c>
      <c r="Q55" s="5"/>
      <c r="R55" s="5"/>
      <c r="S55" s="5"/>
      <c r="T55" s="5"/>
      <c r="U55" s="5"/>
      <c r="V55" s="5"/>
      <c r="W55" s="5"/>
      <c r="X55" s="5"/>
      <c r="Y55" s="5"/>
    </row>
    <row r="56" spans="1:25" s="2" customFormat="1" ht="15.75" x14ac:dyDescent="0.25">
      <c r="A56" s="2">
        <v>56</v>
      </c>
      <c r="B56" s="4" t="s">
        <v>45</v>
      </c>
      <c r="C56" s="36" t="s">
        <v>8</v>
      </c>
      <c r="D56" s="22">
        <v>10</v>
      </c>
      <c r="E56" s="5">
        <v>24.5</v>
      </c>
      <c r="F56" s="30">
        <f>E56*40/24.5</f>
        <v>40</v>
      </c>
      <c r="G56" s="5">
        <v>27</v>
      </c>
      <c r="H56" s="30">
        <f>G56*15/27</f>
        <v>15</v>
      </c>
      <c r="I56" s="5">
        <v>208</v>
      </c>
      <c r="J56" s="30">
        <f>I56*15/208</f>
        <v>15</v>
      </c>
      <c r="K56" s="5">
        <v>21</v>
      </c>
      <c r="L56" s="30">
        <f>K56*15/21</f>
        <v>15</v>
      </c>
      <c r="M56" s="5">
        <v>38</v>
      </c>
      <c r="N56" s="30">
        <f>M56*15/38</f>
        <v>15</v>
      </c>
      <c r="O56" s="30">
        <f t="shared" si="5"/>
        <v>60</v>
      </c>
      <c r="P56" s="30">
        <f t="shared" si="6"/>
        <v>100</v>
      </c>
      <c r="Q56" s="5"/>
      <c r="R56" s="5"/>
      <c r="S56" s="5"/>
      <c r="T56" s="5"/>
      <c r="U56" s="5"/>
      <c r="V56" s="5"/>
      <c r="W56" s="5"/>
      <c r="X56" s="5"/>
      <c r="Y56" s="5"/>
    </row>
    <row r="57" spans="1:25" s="18" customFormat="1" ht="15.75" x14ac:dyDescent="0.25">
      <c r="A57" s="18">
        <v>58</v>
      </c>
      <c r="B57" s="19" t="s">
        <v>46</v>
      </c>
      <c r="C57" s="36" t="s">
        <v>8</v>
      </c>
      <c r="D57" s="26">
        <v>11</v>
      </c>
      <c r="E57" s="21">
        <v>31</v>
      </c>
      <c r="F57" s="30">
        <f>E57*40/31</f>
        <v>40</v>
      </c>
      <c r="G57" s="21">
        <v>8</v>
      </c>
      <c r="H57" s="34">
        <f>G57*15/13</f>
        <v>9.2307692307692299</v>
      </c>
      <c r="I57" s="21">
        <v>256</v>
      </c>
      <c r="J57" s="30">
        <f>I57*15/256</f>
        <v>15</v>
      </c>
      <c r="K57" s="21">
        <v>40</v>
      </c>
      <c r="L57" s="30">
        <f>K57*15/40</f>
        <v>15</v>
      </c>
      <c r="M57" s="21">
        <v>70</v>
      </c>
      <c r="N57" s="30">
        <f>M57*15/70</f>
        <v>15</v>
      </c>
      <c r="O57" s="30">
        <f t="shared" si="5"/>
        <v>54.230769230769226</v>
      </c>
      <c r="P57" s="30">
        <f t="shared" si="6"/>
        <v>94.230769230769226</v>
      </c>
      <c r="Q57" s="21"/>
      <c r="R57" s="21"/>
      <c r="S57" s="21"/>
      <c r="T57" s="21"/>
      <c r="U57" s="21"/>
      <c r="V57" s="21"/>
      <c r="W57" s="21"/>
      <c r="X57" s="21"/>
      <c r="Y57" s="21"/>
    </row>
    <row r="58" spans="1:25" s="18" customFormat="1" ht="15.75" x14ac:dyDescent="0.25">
      <c r="A58" s="18">
        <v>60</v>
      </c>
      <c r="B58" s="20" t="s">
        <v>72</v>
      </c>
      <c r="C58" s="19" t="s">
        <v>39</v>
      </c>
      <c r="D58" s="26">
        <v>11</v>
      </c>
      <c r="E58" s="21">
        <v>29</v>
      </c>
      <c r="F58" s="34">
        <f>E58*40/31</f>
        <v>37.41935483870968</v>
      </c>
      <c r="G58" s="21">
        <v>13</v>
      </c>
      <c r="H58" s="30">
        <f>G58*15/13</f>
        <v>15</v>
      </c>
      <c r="I58" s="21">
        <v>215</v>
      </c>
      <c r="J58" s="34">
        <f>I58*15/256</f>
        <v>12.59765625</v>
      </c>
      <c r="K58" s="21">
        <v>38</v>
      </c>
      <c r="L58" s="34">
        <f>K58*15/40</f>
        <v>14.25</v>
      </c>
      <c r="M58" s="21">
        <v>64</v>
      </c>
      <c r="N58" s="34">
        <f>M58*15/70</f>
        <v>13.714285714285714</v>
      </c>
      <c r="O58" s="30">
        <f t="shared" si="5"/>
        <v>55.561941964285715</v>
      </c>
      <c r="P58" s="29">
        <f t="shared" si="6"/>
        <v>92.981296802995388</v>
      </c>
      <c r="Q58" s="21"/>
      <c r="R58" s="21"/>
      <c r="S58" s="21"/>
      <c r="T58" s="21"/>
      <c r="U58" s="21"/>
      <c r="V58" s="21"/>
      <c r="W58" s="21"/>
      <c r="X58" s="21"/>
      <c r="Y58" s="21"/>
    </row>
    <row r="59" spans="1:25" s="2" customFormat="1" ht="15.75" x14ac:dyDescent="0.25">
      <c r="A59" s="2">
        <v>61</v>
      </c>
      <c r="B59" s="4" t="s">
        <v>47</v>
      </c>
      <c r="C59" s="36" t="s">
        <v>8</v>
      </c>
      <c r="D59" s="22">
        <v>11</v>
      </c>
      <c r="E59" s="5">
        <v>34.5</v>
      </c>
      <c r="F59" s="30">
        <f>E59*40/34.5</f>
        <v>40</v>
      </c>
      <c r="G59" s="5">
        <v>16</v>
      </c>
      <c r="H59" s="30">
        <f>G59*15/16</f>
        <v>15</v>
      </c>
      <c r="I59" s="5">
        <v>210</v>
      </c>
      <c r="J59" s="30">
        <f>I59*15/210</f>
        <v>15</v>
      </c>
      <c r="K59" s="5">
        <v>10</v>
      </c>
      <c r="L59" s="30">
        <f>K59*15/10</f>
        <v>15</v>
      </c>
      <c r="M59" s="5">
        <v>45</v>
      </c>
      <c r="N59" s="30">
        <f>M59*15/45</f>
        <v>15</v>
      </c>
      <c r="O59" s="30">
        <f t="shared" si="5"/>
        <v>60</v>
      </c>
      <c r="P59" s="30">
        <f t="shared" si="6"/>
        <v>100</v>
      </c>
      <c r="Q59" s="5"/>
      <c r="R59" s="5"/>
      <c r="S59" s="5"/>
      <c r="T59" s="5"/>
      <c r="U59" s="5"/>
      <c r="V59" s="5"/>
      <c r="W59" s="5"/>
      <c r="X59" s="5"/>
      <c r="Y59" s="5"/>
    </row>
  </sheetData>
  <autoFilter ref="A1:Y59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2021-12-09T13:50:07Z</dcterms:modified>
</cp:coreProperties>
</file>